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ssi.govt.nz\userse\ebrow016\Desktop\Publishing QA\"/>
    </mc:Choice>
  </mc:AlternateContent>
  <xr:revisionPtr revIDLastSave="0" documentId="8_{AEAC2BAB-1FCA-43D8-BF30-1BDABF9D74C3}" xr6:coauthVersionLast="47" xr6:coauthVersionMax="47" xr10:uidLastSave="{00000000-0000-0000-0000-000000000000}"/>
  <bookViews>
    <workbookView xWindow="28690" yWindow="-110" windowWidth="29020" windowHeight="15700" xr2:uid="{3C80775D-636E-41BA-9EF3-C51B75BB60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1" l="1"/>
  <c r="P54" i="1"/>
  <c r="O54" i="1"/>
  <c r="N54" i="1"/>
  <c r="K54" i="1"/>
  <c r="J54" i="1"/>
  <c r="I54" i="1"/>
  <c r="H54" i="1"/>
  <c r="E54" i="1"/>
  <c r="D54" i="1"/>
  <c r="C54" i="1"/>
  <c r="B54" i="1"/>
  <c r="Q33" i="1"/>
  <c r="P33" i="1"/>
  <c r="O33" i="1"/>
  <c r="N33" i="1"/>
  <c r="K33" i="1"/>
  <c r="J33" i="1"/>
  <c r="I33" i="1"/>
  <c r="H33" i="1"/>
  <c r="E33" i="1"/>
  <c r="D33" i="1"/>
  <c r="C33" i="1"/>
  <c r="B33" i="1"/>
  <c r="Q20" i="1"/>
  <c r="P20" i="1"/>
  <c r="O20" i="1"/>
  <c r="N20" i="1"/>
  <c r="K20" i="1"/>
  <c r="J20" i="1"/>
  <c r="I20" i="1"/>
  <c r="H20" i="1"/>
  <c r="E20" i="1"/>
  <c r="D20" i="1"/>
  <c r="C20" i="1"/>
  <c r="B20" i="1"/>
  <c r="Q10" i="1"/>
  <c r="P10" i="1"/>
  <c r="O10" i="1"/>
  <c r="N10" i="1"/>
  <c r="K10" i="1"/>
  <c r="J10" i="1"/>
  <c r="I10" i="1"/>
  <c r="H10" i="1"/>
  <c r="E10" i="1"/>
  <c r="D10" i="1"/>
  <c r="C10" i="1"/>
  <c r="B10" i="1"/>
  <c r="E4" i="1"/>
  <c r="D4" i="1"/>
  <c r="C4" i="1"/>
  <c r="B4" i="1"/>
</calcChain>
</file>

<file path=xl/sharedStrings.xml><?xml version="1.0" encoding="utf-8"?>
<sst xmlns="http://schemas.openxmlformats.org/spreadsheetml/2006/main" count="169" uniqueCount="44">
  <si>
    <t>Impairment</t>
  </si>
  <si>
    <t>FY22/23</t>
  </si>
  <si>
    <t>FY23/24</t>
  </si>
  <si>
    <t>FY24/25</t>
  </si>
  <si>
    <t>Total</t>
  </si>
  <si>
    <t>Autism</t>
  </si>
  <si>
    <t>Intellectual</t>
  </si>
  <si>
    <t>Medium</t>
  </si>
  <si>
    <t>High</t>
  </si>
  <si>
    <t>Very High</t>
  </si>
  <si>
    <t>Age bands</t>
  </si>
  <si>
    <t>Under 15</t>
  </si>
  <si>
    <t>15-24</t>
  </si>
  <si>
    <t>25-34</t>
  </si>
  <si>
    <t>35-44</t>
  </si>
  <si>
    <t>45-54</t>
  </si>
  <si>
    <t>55-64</t>
  </si>
  <si>
    <t>65+</t>
  </si>
  <si>
    <t>Age</t>
  </si>
  <si>
    <t>Region</t>
  </si>
  <si>
    <t>Row Labels</t>
  </si>
  <si>
    <t>Area Outside Region</t>
  </si>
  <si>
    <t>Auckland</t>
  </si>
  <si>
    <t>Bay of Plenty</t>
  </si>
  <si>
    <t>Canterbury</t>
  </si>
  <si>
    <t>Gisborne</t>
  </si>
  <si>
    <t>Hawke's Bay</t>
  </si>
  <si>
    <t>Manawatū-Whanganui</t>
  </si>
  <si>
    <t>Marlborough</t>
  </si>
  <si>
    <t>Nelson</t>
  </si>
  <si>
    <t>Northland</t>
  </si>
  <si>
    <t>Otago</t>
  </si>
  <si>
    <t>Southland</t>
  </si>
  <si>
    <t>Taranaki</t>
  </si>
  <si>
    <t>Tasman</t>
  </si>
  <si>
    <t>Waikato</t>
  </si>
  <si>
    <t>Wellington</t>
  </si>
  <si>
    <t>West Coast</t>
  </si>
  <si>
    <t>Unknown</t>
  </si>
  <si>
    <t>Notes</t>
  </si>
  <si>
    <t xml:space="preserve">People may have more than one primary impairment. </t>
  </si>
  <si>
    <r>
      <t xml:space="preserve">For example, a person may be included in the count of both </t>
    </r>
    <r>
      <rPr>
        <i/>
        <sz val="12"/>
        <color theme="1"/>
        <rFont val="Roboto"/>
      </rPr>
      <t>Intellectual</t>
    </r>
    <r>
      <rPr>
        <sz val="12"/>
        <color theme="1"/>
        <rFont val="Roboto"/>
      </rPr>
      <t xml:space="preserve"> and </t>
    </r>
    <r>
      <rPr>
        <i/>
        <sz val="12"/>
        <color theme="1"/>
        <rFont val="Roboto"/>
      </rPr>
      <t>Autism</t>
    </r>
    <r>
      <rPr>
        <sz val="12"/>
        <color theme="1"/>
        <rFont val="Roboto"/>
      </rPr>
      <t xml:space="preserve">. </t>
    </r>
  </si>
  <si>
    <t>A total is supplied in each row and column that counts the number of distinct people in that row or column – the total generally will not be equal to the sum of the column.</t>
  </si>
  <si>
    <t>Please note, the data range used for Age Bands is based on the standard range that Whaikaha uses for breakdowns by 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</si>
</sst>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 Mäori"/>
      <family val="2"/>
    </font>
    <font>
      <sz val="12"/>
      <color theme="1"/>
      <name val="Roboto"/>
    </font>
    <font>
      <b/>
      <sz val="12"/>
      <color theme="0"/>
      <name val="Roboto"/>
    </font>
    <font>
      <b/>
      <sz val="12"/>
      <color theme="1"/>
      <name val="Roboto"/>
    </font>
    <font>
      <i/>
      <sz val="12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rgb="FF2B5F2E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/>
    <xf numFmtId="0" fontId="1" fillId="0" borderId="4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0" fontId="3" fillId="0" borderId="0" xfId="0" applyFont="1"/>
    <xf numFmtId="0" fontId="2" fillId="2" borderId="5" xfId="0" applyFont="1" applyFill="1" applyBorder="1" applyAlignment="1">
      <alignment horizontal="center"/>
    </xf>
  </cellXfs>
  <cellStyles count="1">
    <cellStyle name="Normal" xfId="0" builtinId="0"/>
  </cellStyles>
  <dxfs count="2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fill>
        <patternFill patternType="solid">
          <fgColor indexed="64"/>
          <bgColor rgb="FF2B5F2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fill>
        <patternFill patternType="solid">
          <fgColor indexed="64"/>
          <bgColor rgb="FF2B5F2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fill>
        <patternFill patternType="solid">
          <fgColor indexed="64"/>
          <bgColor rgb="FF2B5F2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fill>
        <patternFill patternType="solid">
          <fgColor indexed="64"/>
          <bgColor rgb="FF2B5F2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fill>
        <patternFill patternType="solid">
          <fgColor indexed="64"/>
          <bgColor rgb="FF2B5F2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fill>
        <patternFill patternType="solid">
          <fgColor indexed="64"/>
          <bgColor rgb="FF2B5F2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fill>
        <patternFill patternType="solid">
          <fgColor indexed="64"/>
          <bgColor rgb="FF2B5F2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fill>
        <patternFill patternType="solid">
          <fgColor indexed="64"/>
          <bgColor rgb="FF2B5F2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fill>
        <patternFill patternType="solid">
          <fgColor indexed="64"/>
          <bgColor rgb="FF2B5F2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fill>
        <patternFill patternType="solid">
          <fgColor indexed="64"/>
          <bgColor rgb="FF2B5F2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fill>
        <patternFill patternType="solid">
          <fgColor indexed="64"/>
          <bgColor rgb="FF2B5F2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Roboto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scheme val="none"/>
      </font>
      <fill>
        <patternFill patternType="solid">
          <fgColor indexed="64"/>
          <bgColor rgb="FF2B5F2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36F4AC-71DE-46DE-AA67-8254F4E140FC}" name="Table128" displayName="Table128" ref="G7:K10" totalsRowCount="1" headerRowDxfId="207" dataDxfId="205" totalsRowDxfId="203" headerRowBorderDxfId="206" tableBorderDxfId="204" totalsRowBorderDxfId="202">
  <tableColumns count="5">
    <tableColumn id="1" xr3:uid="{590FE657-209E-4B30-ADBD-C2B319F4F776}" name="Impairment" totalsRowLabel="Total" dataDxfId="201" totalsRowDxfId="200"/>
    <tableColumn id="2" xr3:uid="{BB562BE6-2344-45D0-A034-2CEF6F82E7FF}" name="Medium" totalsRowFunction="custom" dataDxfId="199" totalsRowDxfId="198">
      <totalsRowFormula>13309</totalsRowFormula>
    </tableColumn>
    <tableColumn id="3" xr3:uid="{E845A087-BDE3-4ADB-A99F-7D6592D5F36D}" name="High" totalsRowFunction="custom" dataDxfId="197" totalsRowDxfId="196">
      <totalsRowFormula>18280</totalsRowFormula>
    </tableColumn>
    <tableColumn id="4" xr3:uid="{9FF650A0-2141-4FD5-ADFB-05DD9C775152}" name="Very High" totalsRowFunction="custom" dataDxfId="195" totalsRowDxfId="194">
      <totalsRowFormula>14695</totalsRowFormula>
    </tableColumn>
    <tableColumn id="5" xr3:uid="{C6DB33B1-0967-4BF1-BBED-8AB709B99656}" name="Total" totalsRowFunction="custom" dataDxfId="193" totalsRowDxfId="192">
      <totalsRowFormula>43676</totalsRowFormula>
    </tableColumn>
  </tableColumns>
  <tableStyleInfo name="TableStyleLight14" showFirstColumn="0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B8B07A9-3DA3-4660-8729-0FE479999048}" name="Table1037" displayName="Table1037" ref="A35:E54" totalsRowCount="1" headerRowDxfId="63" dataDxfId="61" totalsRowDxfId="59" headerRowBorderDxfId="62" tableBorderDxfId="60" totalsRowBorderDxfId="58">
  <tableColumns count="5">
    <tableColumn id="1" xr3:uid="{52965AB4-482B-4C45-81D0-F6F897CEE5DC}" name="Region" totalsRowLabel="Total" dataDxfId="57" totalsRowDxfId="56"/>
    <tableColumn id="2" xr3:uid="{F3CEBA00-C59C-437E-B41A-740080C91F41}" name="Medium" totalsRowFunction="custom" dataDxfId="55" totalsRowDxfId="54">
      <totalsRowFormula>11797</totalsRowFormula>
    </tableColumn>
    <tableColumn id="3" xr3:uid="{C379C2F3-22CC-466A-8323-39EFC8C1B36E}" name="High" totalsRowFunction="custom" dataDxfId="53" totalsRowDxfId="52">
      <totalsRowFormula>16521</totalsRowFormula>
    </tableColumn>
    <tableColumn id="4" xr3:uid="{15742810-866B-4046-AE06-805C12AF8671}" name="Very High" totalsRowFunction="custom" dataDxfId="51" totalsRowDxfId="50">
      <totalsRowFormula>13427</totalsRowFormula>
    </tableColumn>
    <tableColumn id="5" xr3:uid="{AC9A19F8-C974-45B1-9DD0-0EC6EEB749A3}" name="Total" totalsRowFunction="sum" dataDxfId="49" totalsRowDxfId="48"/>
  </tableColumns>
  <tableStyleInfo name="TableStyleLight14" showFirstColumn="0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D222219-05BB-49D6-95CB-55621E9CC2E0}" name="Table1138" displayName="Table1138" ref="G35:K54" totalsRowCount="1" headerRowDxfId="47" dataDxfId="45" totalsRowDxfId="43" headerRowBorderDxfId="46" tableBorderDxfId="44" totalsRowBorderDxfId="42">
  <tableColumns count="5">
    <tableColumn id="1" xr3:uid="{4854E2DD-66EE-4325-A8D6-7AC32024EBC5}" name="Region" totalsRowLabel="Total" dataDxfId="41" totalsRowDxfId="40"/>
    <tableColumn id="2" xr3:uid="{3C7EB9CE-42E9-4307-B5FA-80F3FAB6A726}" name="Medium" totalsRowFunction="custom" dataDxfId="39" totalsRowDxfId="38">
      <totalsRowFormula>13309</totalsRowFormula>
    </tableColumn>
    <tableColumn id="3" xr3:uid="{97FCE4D2-9A35-440C-9C74-0D5BB7AC420C}" name="High" totalsRowFunction="custom" dataDxfId="37" totalsRowDxfId="36">
      <totalsRowFormula>18280</totalsRowFormula>
    </tableColumn>
    <tableColumn id="4" xr3:uid="{2140023B-DC4C-4429-9C3F-DDF38480EE9A}" name="Very High" totalsRowFunction="custom" dataDxfId="35" totalsRowDxfId="34">
      <totalsRowFormula>14695</totalsRowFormula>
    </tableColumn>
    <tableColumn id="5" xr3:uid="{AA0584A7-5DF8-4FE9-A796-376BE4435AE8}" name="Total" totalsRowFunction="custom" dataDxfId="33" totalsRowDxfId="32">
      <totalsRowFormula>43676</totalsRowFormula>
    </tableColumn>
  </tableColumns>
  <tableStyleInfo name="TableStyleLight14" showFirstColumn="0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733E6E2-ED8E-4B47-9ADF-16AE00033574}" name="Table1239" displayName="Table1239" ref="M35:Q54" totalsRowCount="1" headerRowDxfId="31" dataDxfId="29" totalsRowDxfId="27" headerRowBorderDxfId="30" tableBorderDxfId="28" totalsRowBorderDxfId="26">
  <tableColumns count="5">
    <tableColumn id="1" xr3:uid="{1F46FC9C-1EBF-4279-9EC9-0C94358A7943}" name="Row Labels" totalsRowLabel="Total" dataDxfId="25" totalsRowDxfId="24"/>
    <tableColumn id="2" xr3:uid="{F7DF7423-C2BD-4C18-94A8-913F1CBCB393}" name="Medium" totalsRowFunction="custom" dataDxfId="23" totalsRowDxfId="22">
      <totalsRowFormula>14097</totalsRowFormula>
    </tableColumn>
    <tableColumn id="3" xr3:uid="{55EA437C-6EDA-4CF7-AC9D-971D89AF1824}" name="High" totalsRowFunction="custom" dataDxfId="21" totalsRowDxfId="20">
      <totalsRowFormula>18689</totalsRowFormula>
    </tableColumn>
    <tableColumn id="4" xr3:uid="{2BD31727-969E-428D-8047-F832F871B114}" name="Very High" totalsRowFunction="custom" dataDxfId="19" totalsRowDxfId="18">
      <totalsRowFormula>15088</totalsRowFormula>
    </tableColumn>
    <tableColumn id="5" xr3:uid="{AB81714C-4CA6-43ED-81F7-6747CAA108AE}" name="Total" totalsRowFunction="custom" dataDxfId="17" totalsRowDxfId="16">
      <totalsRowFormula>46056</totalsRowFormula>
    </tableColumn>
  </tableColumns>
  <tableStyleInfo name="TableStyleLight14" showFirstColumn="0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9FB5793-B595-42DD-97B9-A9D403ED3438}" name="Table1340" displayName="Table1340" ref="A1:E4" totalsRowCount="1" headerRowDxfId="15" dataDxfId="13" totalsRowDxfId="11" headerRowBorderDxfId="14" tableBorderDxfId="12" totalsRowBorderDxfId="10">
  <tableColumns count="5">
    <tableColumn id="1" xr3:uid="{2C11230C-D37D-4A58-B7F7-0C61C041778F}" name="Impairment" totalsRowLabel="Total" dataDxfId="9" totalsRowDxfId="8"/>
    <tableColumn id="2" xr3:uid="{360FAF3E-2B77-48BB-BCAD-350FCB3813D2}" name="FY22/23" totalsRowFunction="custom" dataDxfId="7" totalsRowDxfId="6">
      <totalsRowFormula>40060</totalsRowFormula>
    </tableColumn>
    <tableColumn id="3" xr3:uid="{03297C0E-CC3A-463F-98CF-E9FE0632AD1F}" name="FY23/24" totalsRowFunction="custom" dataDxfId="5" totalsRowDxfId="4">
      <totalsRowFormula>44389</totalsRowFormula>
    </tableColumn>
    <tableColumn id="4" xr3:uid="{099E05DB-2703-47A2-83FF-D37C68E3BD8E}" name="FY24/25" totalsRowFunction="custom" dataDxfId="3" totalsRowDxfId="2">
      <totalsRowFormula>46786</totalsRowFormula>
    </tableColumn>
    <tableColumn id="5" xr3:uid="{9A9767D6-7DAA-40F0-A707-72597222EF6D}" name="Total" totalsRowFunction="custom" dataDxfId="1" totalsRowDxfId="0">
      <totalsRowFormula>49868</totalsRowFormula>
    </tableColumn>
  </tableColumns>
  <tableStyleInfo name="TableStyleLight14" showFirstColumn="0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90B58F-0078-45C6-BECD-3BCF8F4B8296}" name="Table229" displayName="Table229" ref="A7:E10" totalsRowCount="1" headerRowDxfId="191" dataDxfId="189" totalsRowDxfId="187" headerRowBorderDxfId="190" tableBorderDxfId="188" totalsRowBorderDxfId="186">
  <tableColumns count="5">
    <tableColumn id="1" xr3:uid="{375F1EA7-A66F-4BBB-BA52-7513D3C2188C}" name="Impairment" totalsRowLabel="Total" dataDxfId="185" totalsRowDxfId="184"/>
    <tableColumn id="2" xr3:uid="{7AD98860-ADB1-4575-8679-E8DFA5A69F99}" name="Medium" totalsRowFunction="custom" dataDxfId="183" totalsRowDxfId="182">
      <totalsRowFormula>11797</totalsRowFormula>
    </tableColumn>
    <tableColumn id="3" xr3:uid="{3D9C4F80-ADBC-4FCC-889F-D0DB1C6F292F}" name="High" totalsRowFunction="custom" dataDxfId="181" totalsRowDxfId="180">
      <totalsRowFormula>16521</totalsRowFormula>
    </tableColumn>
    <tableColumn id="4" xr3:uid="{634386D7-20B1-42E0-BEC6-0833B9565477}" name="Very High" totalsRowFunction="custom" dataDxfId="179" totalsRowDxfId="178">
      <totalsRowFormula>13427</totalsRowFormula>
    </tableColumn>
    <tableColumn id="5" xr3:uid="{ECA016CF-9CB2-4B56-9054-DF84B43ED7FB}" name="Total" totalsRowFunction="custom" dataDxfId="177" totalsRowDxfId="176">
      <totalsRowFormula>39268</totalsRowFormula>
    </tableColumn>
  </tableColumns>
  <tableStyleInfo name="TableStyleLight14" showFirstColumn="0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9B4D8E7-5AF3-42C4-BD38-5198FC0F2E18}" name="Table330" displayName="Table330" ref="A12:E20" totalsRowCount="1" headerRowDxfId="175" dataDxfId="173" totalsRowDxfId="171" headerRowBorderDxfId="174" tableBorderDxfId="172" totalsRowBorderDxfId="170">
  <tableColumns count="5">
    <tableColumn id="1" xr3:uid="{69354185-4CE7-426B-9B3D-C73A97670D07}" name="Age bands" totalsRowLabel="Total" dataDxfId="169" totalsRowDxfId="168"/>
    <tableColumn id="2" xr3:uid="{DB28304B-2F77-4C86-B714-034812D235F2}" name="Medium" totalsRowFunction="custom" dataDxfId="167" totalsRowDxfId="166">
      <totalsRowFormula>11797</totalsRowFormula>
    </tableColumn>
    <tableColumn id="3" xr3:uid="{B07842F7-D199-4076-A69F-F638FA8FEAAF}" name="High" totalsRowFunction="custom" dataDxfId="165" totalsRowDxfId="164">
      <totalsRowFormula>16521</totalsRowFormula>
    </tableColumn>
    <tableColumn id="4" xr3:uid="{949A7E45-6ADE-4DC9-ADCB-D02EA4C2359F}" name="Very High" totalsRowFunction="custom" dataDxfId="163" totalsRowDxfId="162">
      <totalsRowFormula>13427</totalsRowFormula>
    </tableColumn>
    <tableColumn id="5" xr3:uid="{C06F66D4-FA23-4C04-9158-7371749CB1D9}" name="Total" totalsRowFunction="custom" dataDxfId="161" totalsRowDxfId="160">
      <totalsRowFormula>39268</totalsRowFormula>
    </tableColumn>
  </tableColumns>
  <tableStyleInfo name="TableStyleLight14" showFirstColumn="0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66195C-8235-4121-B8E0-BB554A74AB03}" name="Table431" displayName="Table431" ref="A22:E33" totalsRowCount="1" headerRowDxfId="159" dataDxfId="157" totalsRowDxfId="155" headerRowBorderDxfId="158" tableBorderDxfId="156" totalsRowBorderDxfId="154">
  <tableColumns count="5">
    <tableColumn id="1" xr3:uid="{8E3B6EBD-713D-4CDA-A97C-9E2EB8DDA708}" name="Age" totalsRowLabel="Total" dataDxfId="153" totalsRowDxfId="152"/>
    <tableColumn id="2" xr3:uid="{1F1EEA05-F017-4943-A543-CE5885F2C3B5}" name="Medium" totalsRowFunction="custom" dataDxfId="151" totalsRowDxfId="150">
      <totalsRowFormula>2757</totalsRowFormula>
    </tableColumn>
    <tableColumn id="3" xr3:uid="{9069FCA5-433A-4060-9F2B-AB83DA3CC653}" name="High" totalsRowFunction="custom" dataDxfId="149" totalsRowDxfId="148">
      <totalsRowFormula>4106</totalsRowFormula>
    </tableColumn>
    <tableColumn id="4" xr3:uid="{780E2EDB-23E2-4954-B91D-F9F0BD9672A5}" name="Very High" totalsRowFunction="custom" dataDxfId="147" totalsRowDxfId="146">
      <totalsRowFormula>2837</totalsRowFormula>
    </tableColumn>
    <tableColumn id="5" xr3:uid="{DB196A18-2971-4BB4-BE3E-D6DCBEB0A719}" name="Total" totalsRowFunction="custom" dataDxfId="145" totalsRowDxfId="144">
      <totalsRowFormula>9104</totalsRowFormula>
    </tableColumn>
  </tableColumns>
  <tableStyleInfo name="TableStyleLight14" showFirstColumn="0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7F084B3-4F82-4F3A-8C1D-4F43D9B08C92}" name="Table532" displayName="Table532" ref="G12:K20" totalsRowCount="1" headerRowDxfId="143" dataDxfId="141" totalsRowDxfId="139" headerRowBorderDxfId="142" tableBorderDxfId="140" totalsRowBorderDxfId="138">
  <tableColumns count="5">
    <tableColumn id="1" xr3:uid="{05BB13D5-101A-46F6-BA17-BDEB0F33D31C}" name="Age bands" totalsRowLabel="Total" dataDxfId="137" totalsRowDxfId="136"/>
    <tableColumn id="2" xr3:uid="{24C0132E-AD16-4353-8CC2-1B3C03D3CD7E}" name="Medium" totalsRowFunction="custom" dataDxfId="135" totalsRowDxfId="134">
      <totalsRowFormula>13309</totalsRowFormula>
    </tableColumn>
    <tableColumn id="3" xr3:uid="{2A718F81-8F3F-4966-AFDE-34F73D0C2BC3}" name="High" totalsRowFunction="custom" dataDxfId="133" totalsRowDxfId="132">
      <totalsRowFormula>18280</totalsRowFormula>
    </tableColumn>
    <tableColumn id="4" xr3:uid="{13C710E5-85A1-4E3F-9C09-8623FD7A7809}" name="Very High" totalsRowFunction="custom" dataDxfId="131" totalsRowDxfId="130">
      <totalsRowFormula>14695</totalsRowFormula>
    </tableColumn>
    <tableColumn id="5" xr3:uid="{00B8F6D9-D453-4A05-8076-C8BA0F0DF3DB}" name="Total" totalsRowFunction="custom" dataDxfId="129" totalsRowDxfId="128">
      <totalsRowFormula>43676</totalsRowFormula>
    </tableColumn>
  </tableColumns>
  <tableStyleInfo name="TableStyleLight14" showFirstColumn="0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C610CA0-11E8-4589-A027-1A4A3FE6994A}" name="Table633" displayName="Table633" ref="G22:K33" totalsRowCount="1" headerRowDxfId="127" dataDxfId="125" totalsRowDxfId="123" headerRowBorderDxfId="126" tableBorderDxfId="124" totalsRowBorderDxfId="122">
  <tableColumns count="5">
    <tableColumn id="1" xr3:uid="{668A9E61-9D22-4DDA-BCE2-9151A6438638}" name="Age" totalsRowLabel="Total" dataDxfId="121" totalsRowDxfId="120"/>
    <tableColumn id="2" xr3:uid="{C8409138-9835-46A3-AAA5-0298A6E390D2}" name="Medium" totalsRowFunction="custom" dataDxfId="119" totalsRowDxfId="118">
      <totalsRowFormula>3086</totalsRowFormula>
    </tableColumn>
    <tableColumn id="3" xr3:uid="{EE8121C7-0079-488A-8B97-66DBF800A6BF}" name="High" totalsRowFunction="custom" dataDxfId="117" totalsRowDxfId="116">
      <totalsRowFormula>4600</totalsRowFormula>
    </tableColumn>
    <tableColumn id="4" xr3:uid="{29F6A63C-5246-48D2-8655-DBA92F482ECC}" name="Very High" totalsRowFunction="custom" dataDxfId="115" totalsRowDxfId="114">
      <totalsRowFormula>3096</totalsRowFormula>
    </tableColumn>
    <tableColumn id="5" xr3:uid="{E04051E0-4863-4513-B016-76ED16F59039}" name="Total" totalsRowFunction="custom" dataDxfId="113" totalsRowDxfId="112">
      <totalsRowFormula>10182</totalsRowFormula>
    </tableColumn>
  </tableColumns>
  <tableStyleInfo name="TableStyleLight14" showFirstColumn="0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6885EAA-F4D5-471A-902E-C9D29FC672DB}" name="Table734" displayName="Table734" ref="M7:Q10" totalsRowCount="1" headerRowDxfId="111" dataDxfId="109" totalsRowDxfId="107" headerRowBorderDxfId="110" tableBorderDxfId="108" totalsRowBorderDxfId="106">
  <tableColumns count="5">
    <tableColumn id="1" xr3:uid="{315F6E73-9DFE-4BD4-A920-B4F9737B2BCD}" name="Impairment" totalsRowLabel="Total" dataDxfId="105" totalsRowDxfId="104"/>
    <tableColumn id="2" xr3:uid="{26E409D5-287F-4521-B62B-1397DF44CC56}" name="Medium" totalsRowFunction="custom" dataDxfId="103" totalsRowDxfId="102">
      <totalsRowFormula>14097</totalsRowFormula>
    </tableColumn>
    <tableColumn id="3" xr3:uid="{CB418122-5390-4877-8717-E4597D5AFFD7}" name="High" totalsRowFunction="custom" dataDxfId="101" totalsRowDxfId="100">
      <totalsRowFormula>18689</totalsRowFormula>
    </tableColumn>
    <tableColumn id="4" xr3:uid="{90A6B9F7-F668-4EEF-AB68-F637AEE935E4}" name="Very High" totalsRowFunction="custom" dataDxfId="99" totalsRowDxfId="98">
      <totalsRowFormula>15088</totalsRowFormula>
    </tableColumn>
    <tableColumn id="5" xr3:uid="{A2E4B433-BD12-4602-8352-FA4A083CA009}" name="Total" totalsRowFunction="custom" dataDxfId="97" totalsRowDxfId="96">
      <totalsRowFormula>46056</totalsRowFormula>
    </tableColumn>
  </tableColumns>
  <tableStyleInfo name="TableStyleLight14" showFirstColumn="0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DE492F0-A702-4B81-A6FC-CAC8F80B1713}" name="Table835" displayName="Table835" ref="M12:Q20" totalsRowCount="1" headerRowDxfId="95" dataDxfId="93" totalsRowDxfId="91" headerRowBorderDxfId="94" tableBorderDxfId="92" totalsRowBorderDxfId="90">
  <tableColumns count="5">
    <tableColumn id="1" xr3:uid="{E75A6954-649A-4A4B-9F41-E9543FD8BBBC}" name="Age bands" totalsRowLabel="Total" dataDxfId="89" totalsRowDxfId="88"/>
    <tableColumn id="2" xr3:uid="{6CC840DA-503A-425D-95BF-3FC434F11DD9}" name="Medium" totalsRowFunction="custom" dataDxfId="87" totalsRowDxfId="86">
      <totalsRowFormula>14097</totalsRowFormula>
    </tableColumn>
    <tableColumn id="3" xr3:uid="{584428F5-8E1A-418E-977A-550498A2074F}" name="High" totalsRowFunction="custom" dataDxfId="85" totalsRowDxfId="84">
      <totalsRowFormula>18689</totalsRowFormula>
    </tableColumn>
    <tableColumn id="4" xr3:uid="{E7E95F1D-C5BA-4429-98F8-5AF5D3689CCF}" name="Very High" totalsRowFunction="custom" dataDxfId="83" totalsRowDxfId="82">
      <totalsRowFormula>15088</totalsRowFormula>
    </tableColumn>
    <tableColumn id="5" xr3:uid="{96530B02-EC95-41C7-846C-3A4968261F2A}" name="Total" totalsRowFunction="custom" dataDxfId="81" totalsRowDxfId="80">
      <totalsRowFormula>46056</totalsRowFormula>
    </tableColumn>
  </tableColumns>
  <tableStyleInfo name="TableStyleLight14" showFirstColumn="0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6810CE9-D0EE-4B34-8718-C70479BC7F56}" name="Table936" displayName="Table936" ref="M22:Q33" totalsRowCount="1" headerRowDxfId="79" dataDxfId="77" totalsRowDxfId="75" headerRowBorderDxfId="78" tableBorderDxfId="76" totalsRowBorderDxfId="74">
  <tableColumns count="5">
    <tableColumn id="1" xr3:uid="{A5DF3982-1CD5-42D1-9692-D78AE2ABB333}" name="Age" totalsRowLabel="Total" dataDxfId="73" totalsRowDxfId="72"/>
    <tableColumn id="2" xr3:uid="{89BB73DF-D97E-414E-ADD8-7BB4AFC6D0C5}" name="Medium" totalsRowFunction="custom" dataDxfId="71" totalsRowDxfId="70">
      <totalsRowFormula>3407</totalsRowFormula>
    </tableColumn>
    <tableColumn id="3" xr3:uid="{7A4BA05D-4170-46C9-811C-D58C41F5817A}" name="High" totalsRowFunction="custom" dataDxfId="69" totalsRowDxfId="68">
      <totalsRowFormula>4897</totalsRowFormula>
    </tableColumn>
    <tableColumn id="4" xr3:uid="{E6937E80-2BAF-4C1E-824D-DDC88151F4B1}" name="Very High" totalsRowFunction="custom" dataDxfId="67" totalsRowDxfId="66">
      <totalsRowFormula>3333</totalsRowFormula>
    </tableColumn>
    <tableColumn id="5" xr3:uid="{1B71210A-1CB7-4FB2-BAC6-D36D68CF18D2}" name="Total" totalsRowFunction="custom" dataDxfId="65" totalsRowDxfId="64">
      <totalsRowFormula>11223</totalsRowFormula>
    </tableColumn>
  </tableColumns>
  <tableStyleInfo name="TableStyleLight14" showFirstColumn="0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43A0C-79C7-45BE-A97F-49B14E1A4030}">
  <dimension ref="A1:Q61"/>
  <sheetViews>
    <sheetView tabSelected="1" zoomScale="90" zoomScaleNormal="90" workbookViewId="0"/>
  </sheetViews>
  <sheetFormatPr defaultColWidth="9" defaultRowHeight="15.5" x14ac:dyDescent="0.35"/>
  <cols>
    <col min="1" max="1" width="21.58203125" style="4" bestFit="1" customWidth="1"/>
    <col min="2" max="3" width="8.75" style="4" bestFit="1" customWidth="1"/>
    <col min="4" max="4" width="9.83203125" style="4" bestFit="1" customWidth="1"/>
    <col min="5" max="5" width="9" style="4" customWidth="1"/>
    <col min="6" max="6" width="9" style="4"/>
    <col min="7" max="7" width="21.58203125" style="4" bestFit="1" customWidth="1"/>
    <col min="8" max="8" width="8.5" style="4" bestFit="1" customWidth="1"/>
    <col min="9" max="9" width="10" style="4" customWidth="1"/>
    <col min="10" max="10" width="9.83203125" style="4" bestFit="1" customWidth="1"/>
    <col min="11" max="11" width="10.25" style="4" customWidth="1"/>
    <col min="12" max="12" width="9" style="4"/>
    <col min="13" max="13" width="21.58203125" style="4" bestFit="1" customWidth="1"/>
    <col min="14" max="14" width="8.5" style="4" bestFit="1" customWidth="1"/>
    <col min="15" max="15" width="9.33203125" style="4" customWidth="1"/>
    <col min="16" max="16" width="9.83203125" style="4" bestFit="1" customWidth="1"/>
    <col min="17" max="17" width="8.75" style="4" customWidth="1"/>
    <col min="18" max="16384" width="9" style="4"/>
  </cols>
  <sheetData>
    <row r="1" spans="1:17" x14ac:dyDescent="0.3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17" x14ac:dyDescent="0.35">
      <c r="A2" s="5" t="s">
        <v>5</v>
      </c>
      <c r="B2" s="6">
        <v>19881</v>
      </c>
      <c r="C2" s="6">
        <v>23469</v>
      </c>
      <c r="D2" s="6">
        <v>25605</v>
      </c>
      <c r="E2" s="7">
        <v>26940</v>
      </c>
    </row>
    <row r="3" spans="1:17" x14ac:dyDescent="0.35">
      <c r="A3" s="5" t="s">
        <v>6</v>
      </c>
      <c r="B3" s="6">
        <v>26673</v>
      </c>
      <c r="C3" s="6">
        <v>28149</v>
      </c>
      <c r="D3" s="6">
        <v>28902</v>
      </c>
      <c r="E3" s="7">
        <v>30929</v>
      </c>
    </row>
    <row r="4" spans="1:17" x14ac:dyDescent="0.35">
      <c r="A4" s="8" t="s">
        <v>4</v>
      </c>
      <c r="B4" s="9">
        <f>40060</f>
        <v>40060</v>
      </c>
      <c r="C4" s="9">
        <f>44389</f>
        <v>44389</v>
      </c>
      <c r="D4" s="9">
        <f>46786</f>
        <v>46786</v>
      </c>
      <c r="E4" s="10">
        <f>49868</f>
        <v>49868</v>
      </c>
    </row>
    <row r="6" spans="1:17" x14ac:dyDescent="0.35">
      <c r="A6" s="16" t="s">
        <v>1</v>
      </c>
      <c r="B6" s="16"/>
      <c r="C6" s="16"/>
      <c r="D6" s="16"/>
      <c r="E6" s="16"/>
      <c r="G6" s="16" t="s">
        <v>2</v>
      </c>
      <c r="H6" s="16"/>
      <c r="I6" s="16"/>
      <c r="J6" s="16"/>
      <c r="K6" s="16"/>
      <c r="M6" s="16" t="s">
        <v>3</v>
      </c>
      <c r="N6" s="16"/>
      <c r="O6" s="16"/>
      <c r="P6" s="16"/>
      <c r="Q6" s="16"/>
    </row>
    <row r="7" spans="1:17" x14ac:dyDescent="0.35">
      <c r="A7" s="1" t="s">
        <v>0</v>
      </c>
      <c r="B7" s="2" t="s">
        <v>7</v>
      </c>
      <c r="C7" s="2" t="s">
        <v>8</v>
      </c>
      <c r="D7" s="2" t="s">
        <v>9</v>
      </c>
      <c r="E7" s="3" t="s">
        <v>4</v>
      </c>
      <c r="G7" s="1" t="s">
        <v>0</v>
      </c>
      <c r="H7" s="2" t="s">
        <v>7</v>
      </c>
      <c r="I7" s="2" t="s">
        <v>8</v>
      </c>
      <c r="J7" s="2" t="s">
        <v>9</v>
      </c>
      <c r="K7" s="3" t="s">
        <v>4</v>
      </c>
      <c r="M7" s="1" t="s">
        <v>0</v>
      </c>
      <c r="N7" s="2" t="s">
        <v>7</v>
      </c>
      <c r="O7" s="2" t="s">
        <v>8</v>
      </c>
      <c r="P7" s="2" t="s">
        <v>9</v>
      </c>
      <c r="Q7" s="3" t="s">
        <v>4</v>
      </c>
    </row>
    <row r="8" spans="1:17" x14ac:dyDescent="0.35">
      <c r="A8" s="5" t="s">
        <v>5</v>
      </c>
      <c r="B8" s="11">
        <v>7368</v>
      </c>
      <c r="C8" s="11">
        <v>8424</v>
      </c>
      <c r="D8" s="11">
        <v>4932</v>
      </c>
      <c r="E8" s="12">
        <v>19492</v>
      </c>
      <c r="G8" s="5" t="s">
        <v>5</v>
      </c>
      <c r="H8" s="6">
        <v>8781</v>
      </c>
      <c r="I8" s="6">
        <v>9879</v>
      </c>
      <c r="J8" s="6">
        <v>5850</v>
      </c>
      <c r="K8" s="7">
        <v>23111</v>
      </c>
      <c r="M8" s="5" t="s">
        <v>5</v>
      </c>
      <c r="N8" s="6">
        <v>9597</v>
      </c>
      <c r="O8" s="6">
        <v>10440</v>
      </c>
      <c r="P8" s="6">
        <v>6171</v>
      </c>
      <c r="Q8" s="7">
        <v>25228</v>
      </c>
    </row>
    <row r="9" spans="1:17" x14ac:dyDescent="0.35">
      <c r="A9" s="5" t="s">
        <v>6</v>
      </c>
      <c r="B9" s="11">
        <v>6327</v>
      </c>
      <c r="C9" s="11">
        <v>10656</v>
      </c>
      <c r="D9" s="11">
        <v>10857</v>
      </c>
      <c r="E9" s="12">
        <v>26141</v>
      </c>
      <c r="G9" s="5" t="s">
        <v>6</v>
      </c>
      <c r="H9" s="6">
        <v>6669</v>
      </c>
      <c r="I9" s="6">
        <v>11232</v>
      </c>
      <c r="J9" s="6">
        <v>11481</v>
      </c>
      <c r="K9" s="7">
        <v>27684</v>
      </c>
      <c r="M9" s="5" t="s">
        <v>6</v>
      </c>
      <c r="N9" s="6">
        <v>6792</v>
      </c>
      <c r="O9" s="6">
        <v>11148</v>
      </c>
      <c r="P9" s="6">
        <v>11643</v>
      </c>
      <c r="Q9" s="7">
        <v>28423</v>
      </c>
    </row>
    <row r="10" spans="1:17" x14ac:dyDescent="0.35">
      <c r="A10" s="8" t="s">
        <v>4</v>
      </c>
      <c r="B10" s="13">
        <f>11797</f>
        <v>11797</v>
      </c>
      <c r="C10" s="13">
        <f>16521</f>
        <v>16521</v>
      </c>
      <c r="D10" s="13">
        <f>13427</f>
        <v>13427</v>
      </c>
      <c r="E10" s="14">
        <f>39268</f>
        <v>39268</v>
      </c>
      <c r="G10" s="8" t="s">
        <v>4</v>
      </c>
      <c r="H10" s="9">
        <f>13309</f>
        <v>13309</v>
      </c>
      <c r="I10" s="9">
        <f>18280</f>
        <v>18280</v>
      </c>
      <c r="J10" s="9">
        <f>14695</f>
        <v>14695</v>
      </c>
      <c r="K10" s="10">
        <f>43676</f>
        <v>43676</v>
      </c>
      <c r="M10" s="8" t="s">
        <v>4</v>
      </c>
      <c r="N10" s="9">
        <f>14097</f>
        <v>14097</v>
      </c>
      <c r="O10" s="9">
        <f>18689</f>
        <v>18689</v>
      </c>
      <c r="P10" s="9">
        <f>15088</f>
        <v>15088</v>
      </c>
      <c r="Q10" s="10">
        <f>46056</f>
        <v>46056</v>
      </c>
    </row>
    <row r="12" spans="1:17" x14ac:dyDescent="0.35">
      <c r="A12" s="1" t="s">
        <v>10</v>
      </c>
      <c r="B12" s="2" t="s">
        <v>7</v>
      </c>
      <c r="C12" s="2" t="s">
        <v>8</v>
      </c>
      <c r="D12" s="2" t="s">
        <v>9</v>
      </c>
      <c r="E12" s="3" t="s">
        <v>4</v>
      </c>
      <c r="G12" s="1" t="s">
        <v>10</v>
      </c>
      <c r="H12" s="2" t="s">
        <v>7</v>
      </c>
      <c r="I12" s="2" t="s">
        <v>8</v>
      </c>
      <c r="J12" s="2" t="s">
        <v>9</v>
      </c>
      <c r="K12" s="3" t="s">
        <v>4</v>
      </c>
      <c r="M12" s="1" t="s">
        <v>10</v>
      </c>
      <c r="N12" s="2" t="s">
        <v>7</v>
      </c>
      <c r="O12" s="2" t="s">
        <v>8</v>
      </c>
      <c r="P12" s="2" t="s">
        <v>9</v>
      </c>
      <c r="Q12" s="3" t="s">
        <v>4</v>
      </c>
    </row>
    <row r="13" spans="1:17" x14ac:dyDescent="0.35">
      <c r="A13" s="5" t="s">
        <v>11</v>
      </c>
      <c r="B13" s="11">
        <v>6894</v>
      </c>
      <c r="C13" s="11">
        <v>7392</v>
      </c>
      <c r="D13" s="11">
        <v>3936</v>
      </c>
      <c r="E13" s="12">
        <v>17172</v>
      </c>
      <c r="G13" s="5" t="s">
        <v>11</v>
      </c>
      <c r="H13" s="6">
        <v>8067</v>
      </c>
      <c r="I13" s="6">
        <v>8424</v>
      </c>
      <c r="J13" s="6">
        <v>4731</v>
      </c>
      <c r="K13" s="7">
        <v>20039</v>
      </c>
      <c r="M13" s="5" t="s">
        <v>11</v>
      </c>
      <c r="N13" s="6">
        <v>8577</v>
      </c>
      <c r="O13" s="6">
        <v>8523</v>
      </c>
      <c r="P13" s="6">
        <v>4776</v>
      </c>
      <c r="Q13" s="7">
        <v>21019</v>
      </c>
    </row>
    <row r="14" spans="1:17" x14ac:dyDescent="0.35">
      <c r="A14" s="5" t="s">
        <v>12</v>
      </c>
      <c r="B14" s="11">
        <v>3117</v>
      </c>
      <c r="C14" s="11">
        <v>4527</v>
      </c>
      <c r="D14" s="11">
        <v>2970</v>
      </c>
      <c r="E14" s="12">
        <v>9957</v>
      </c>
      <c r="G14" s="5" t="s">
        <v>12</v>
      </c>
      <c r="H14" s="6">
        <v>3516</v>
      </c>
      <c r="I14" s="6">
        <v>5100</v>
      </c>
      <c r="J14" s="6">
        <v>3333</v>
      </c>
      <c r="K14" s="7">
        <v>11283</v>
      </c>
      <c r="M14" s="5" t="s">
        <v>12</v>
      </c>
      <c r="N14" s="6">
        <v>3930</v>
      </c>
      <c r="O14" s="6">
        <v>5373</v>
      </c>
      <c r="P14" s="6">
        <v>3570</v>
      </c>
      <c r="Q14" s="7">
        <v>12416</v>
      </c>
    </row>
    <row r="15" spans="1:17" x14ac:dyDescent="0.35">
      <c r="A15" s="5" t="s">
        <v>13</v>
      </c>
      <c r="B15" s="11">
        <v>987</v>
      </c>
      <c r="C15" s="11">
        <v>2013</v>
      </c>
      <c r="D15" s="11">
        <v>1998</v>
      </c>
      <c r="E15" s="12">
        <v>4727</v>
      </c>
      <c r="G15" s="5" t="s">
        <v>13</v>
      </c>
      <c r="H15" s="6">
        <v>1026</v>
      </c>
      <c r="I15" s="6">
        <v>2172</v>
      </c>
      <c r="J15" s="6">
        <v>2106</v>
      </c>
      <c r="K15" s="7">
        <v>5045</v>
      </c>
      <c r="M15" s="5" t="s">
        <v>13</v>
      </c>
      <c r="N15" s="6">
        <v>1038</v>
      </c>
      <c r="O15" s="6">
        <v>2304</v>
      </c>
      <c r="P15" s="6">
        <v>2166</v>
      </c>
      <c r="Q15" s="7">
        <v>5331</v>
      </c>
    </row>
    <row r="16" spans="1:17" x14ac:dyDescent="0.35">
      <c r="A16" s="5" t="s">
        <v>14</v>
      </c>
      <c r="B16" s="11">
        <v>513</v>
      </c>
      <c r="C16" s="11">
        <v>1116</v>
      </c>
      <c r="D16" s="11">
        <v>1374</v>
      </c>
      <c r="E16" s="12">
        <v>2873</v>
      </c>
      <c r="G16" s="5" t="s">
        <v>14</v>
      </c>
      <c r="H16" s="6">
        <v>519</v>
      </c>
      <c r="I16" s="6">
        <v>1194</v>
      </c>
      <c r="J16" s="6">
        <v>1455</v>
      </c>
      <c r="K16" s="7">
        <v>3031</v>
      </c>
      <c r="M16" s="5" t="s">
        <v>14</v>
      </c>
      <c r="N16" s="6">
        <v>534</v>
      </c>
      <c r="O16" s="6">
        <v>1251</v>
      </c>
      <c r="P16" s="6">
        <v>1527</v>
      </c>
      <c r="Q16" s="7">
        <v>3211</v>
      </c>
    </row>
    <row r="17" spans="1:17" x14ac:dyDescent="0.35">
      <c r="A17" s="5" t="s">
        <v>15</v>
      </c>
      <c r="B17" s="11">
        <v>399</v>
      </c>
      <c r="C17" s="11">
        <v>1011</v>
      </c>
      <c r="D17" s="11">
        <v>1500</v>
      </c>
      <c r="E17" s="12">
        <v>2770</v>
      </c>
      <c r="G17" s="5" t="s">
        <v>15</v>
      </c>
      <c r="H17" s="6">
        <v>408</v>
      </c>
      <c r="I17" s="6">
        <v>1032</v>
      </c>
      <c r="J17" s="6">
        <v>1512</v>
      </c>
      <c r="K17" s="7">
        <v>2805</v>
      </c>
      <c r="M17" s="5" t="s">
        <v>15</v>
      </c>
      <c r="N17" s="6">
        <v>396</v>
      </c>
      <c r="O17" s="6">
        <v>987</v>
      </c>
      <c r="P17" s="6">
        <v>1461</v>
      </c>
      <c r="Q17" s="7">
        <v>2761</v>
      </c>
    </row>
    <row r="18" spans="1:17" x14ac:dyDescent="0.35">
      <c r="A18" s="5" t="s">
        <v>16</v>
      </c>
      <c r="B18" s="11">
        <v>360</v>
      </c>
      <c r="C18" s="11">
        <v>1017</v>
      </c>
      <c r="D18" s="11">
        <v>1629</v>
      </c>
      <c r="E18" s="12">
        <v>2846</v>
      </c>
      <c r="G18" s="5" t="s">
        <v>16</v>
      </c>
      <c r="H18" s="6">
        <v>327</v>
      </c>
      <c r="I18" s="6">
        <v>1008</v>
      </c>
      <c r="J18" s="6">
        <v>1635</v>
      </c>
      <c r="K18" s="7">
        <v>2832</v>
      </c>
      <c r="M18" s="5" t="s">
        <v>16</v>
      </c>
      <c r="N18" s="6">
        <v>309</v>
      </c>
      <c r="O18" s="6">
        <v>966</v>
      </c>
      <c r="P18" s="6">
        <v>1647</v>
      </c>
      <c r="Q18" s="7">
        <v>2825</v>
      </c>
    </row>
    <row r="19" spans="1:17" x14ac:dyDescent="0.35">
      <c r="A19" s="5" t="s">
        <v>17</v>
      </c>
      <c r="B19" s="11">
        <v>165</v>
      </c>
      <c r="C19" s="11">
        <v>594</v>
      </c>
      <c r="D19" s="11">
        <v>1014</v>
      </c>
      <c r="E19" s="12">
        <v>1677</v>
      </c>
      <c r="G19" s="5" t="s">
        <v>17</v>
      </c>
      <c r="H19" s="6">
        <v>162</v>
      </c>
      <c r="I19" s="6">
        <v>615</v>
      </c>
      <c r="J19" s="6">
        <v>1068</v>
      </c>
      <c r="K19" s="7">
        <v>1749</v>
      </c>
      <c r="M19" s="5" t="s">
        <v>17</v>
      </c>
      <c r="N19" s="6">
        <v>150</v>
      </c>
      <c r="O19" s="6">
        <v>621</v>
      </c>
      <c r="P19" s="6">
        <v>1128</v>
      </c>
      <c r="Q19" s="7">
        <v>1844</v>
      </c>
    </row>
    <row r="20" spans="1:17" x14ac:dyDescent="0.35">
      <c r="A20" s="8" t="s">
        <v>4</v>
      </c>
      <c r="B20" s="13">
        <f>11797</f>
        <v>11797</v>
      </c>
      <c r="C20" s="13">
        <f>16521</f>
        <v>16521</v>
      </c>
      <c r="D20" s="13">
        <f>13427</f>
        <v>13427</v>
      </c>
      <c r="E20" s="14">
        <f>39268</f>
        <v>39268</v>
      </c>
      <c r="G20" s="8" t="s">
        <v>4</v>
      </c>
      <c r="H20" s="9">
        <f>13309</f>
        <v>13309</v>
      </c>
      <c r="I20" s="9">
        <f>18280</f>
        <v>18280</v>
      </c>
      <c r="J20" s="9">
        <f>14695</f>
        <v>14695</v>
      </c>
      <c r="K20" s="10">
        <f>43676</f>
        <v>43676</v>
      </c>
      <c r="M20" s="8" t="s">
        <v>4</v>
      </c>
      <c r="N20" s="9">
        <f>14097</f>
        <v>14097</v>
      </c>
      <c r="O20" s="9">
        <f>18689</f>
        <v>18689</v>
      </c>
      <c r="P20" s="9">
        <f>15088</f>
        <v>15088</v>
      </c>
      <c r="Q20" s="10">
        <f>46056</f>
        <v>46056</v>
      </c>
    </row>
    <row r="22" spans="1:17" x14ac:dyDescent="0.35">
      <c r="A22" s="1" t="s">
        <v>18</v>
      </c>
      <c r="B22" s="2" t="s">
        <v>7</v>
      </c>
      <c r="C22" s="2" t="s">
        <v>8</v>
      </c>
      <c r="D22" s="2" t="s">
        <v>9</v>
      </c>
      <c r="E22" s="3" t="s">
        <v>4</v>
      </c>
      <c r="G22" s="1" t="s">
        <v>18</v>
      </c>
      <c r="H22" s="2" t="s">
        <v>7</v>
      </c>
      <c r="I22" s="2" t="s">
        <v>8</v>
      </c>
      <c r="J22" s="2" t="s">
        <v>9</v>
      </c>
      <c r="K22" s="3" t="s">
        <v>4</v>
      </c>
      <c r="M22" s="1" t="s">
        <v>18</v>
      </c>
      <c r="N22" s="2" t="s">
        <v>7</v>
      </c>
      <c r="O22" s="2" t="s">
        <v>8</v>
      </c>
      <c r="P22" s="2" t="s">
        <v>9</v>
      </c>
      <c r="Q22" s="3" t="s">
        <v>4</v>
      </c>
    </row>
    <row r="23" spans="1:17" x14ac:dyDescent="0.35">
      <c r="A23" s="5">
        <v>16</v>
      </c>
      <c r="B23" s="11">
        <v>852</v>
      </c>
      <c r="C23" s="11">
        <v>1089</v>
      </c>
      <c r="D23" s="11">
        <v>639</v>
      </c>
      <c r="E23" s="12">
        <v>2475</v>
      </c>
      <c r="G23" s="5">
        <v>16</v>
      </c>
      <c r="H23" s="6">
        <v>942</v>
      </c>
      <c r="I23" s="6">
        <v>1215</v>
      </c>
      <c r="J23" s="6">
        <v>714</v>
      </c>
      <c r="K23" s="7">
        <v>2772</v>
      </c>
      <c r="M23" s="5">
        <v>16</v>
      </c>
      <c r="N23" s="6">
        <v>993</v>
      </c>
      <c r="O23" s="6">
        <v>1326</v>
      </c>
      <c r="P23" s="6">
        <v>828</v>
      </c>
      <c r="Q23" s="7">
        <v>3086</v>
      </c>
    </row>
    <row r="24" spans="1:17" x14ac:dyDescent="0.35">
      <c r="A24" s="5">
        <v>17</v>
      </c>
      <c r="B24" s="11">
        <v>735</v>
      </c>
      <c r="C24" s="11">
        <v>909</v>
      </c>
      <c r="D24" s="11">
        <v>588</v>
      </c>
      <c r="E24" s="12">
        <v>2137</v>
      </c>
      <c r="G24" s="5">
        <v>17</v>
      </c>
      <c r="H24" s="6">
        <v>897</v>
      </c>
      <c r="I24" s="6">
        <v>1137</v>
      </c>
      <c r="J24" s="6">
        <v>687</v>
      </c>
      <c r="K24" s="7">
        <v>2607</v>
      </c>
      <c r="M24" s="5">
        <v>17</v>
      </c>
      <c r="N24" s="6">
        <v>963</v>
      </c>
      <c r="O24" s="6">
        <v>1215</v>
      </c>
      <c r="P24" s="6">
        <v>729</v>
      </c>
      <c r="Q24" s="7">
        <v>2824</v>
      </c>
    </row>
    <row r="25" spans="1:17" x14ac:dyDescent="0.35">
      <c r="A25" s="5">
        <v>18</v>
      </c>
      <c r="B25" s="11">
        <v>651</v>
      </c>
      <c r="C25" s="11">
        <v>819</v>
      </c>
      <c r="D25" s="11">
        <v>534</v>
      </c>
      <c r="E25" s="12">
        <v>1921</v>
      </c>
      <c r="G25" s="5">
        <v>18</v>
      </c>
      <c r="H25" s="6">
        <v>735</v>
      </c>
      <c r="I25" s="6">
        <v>948</v>
      </c>
      <c r="J25" s="6">
        <v>606</v>
      </c>
      <c r="K25" s="7">
        <v>2209</v>
      </c>
      <c r="M25" s="5">
        <v>18</v>
      </c>
      <c r="N25" s="6">
        <v>885</v>
      </c>
      <c r="O25" s="6">
        <v>1101</v>
      </c>
      <c r="P25" s="6">
        <v>684</v>
      </c>
      <c r="Q25" s="7">
        <v>2602</v>
      </c>
    </row>
    <row r="26" spans="1:17" x14ac:dyDescent="0.35">
      <c r="A26" s="5">
        <v>19</v>
      </c>
      <c r="B26" s="11">
        <v>525</v>
      </c>
      <c r="C26" s="11">
        <v>819</v>
      </c>
      <c r="D26" s="11">
        <v>540</v>
      </c>
      <c r="E26" s="12">
        <v>1817</v>
      </c>
      <c r="G26" s="5">
        <v>19</v>
      </c>
      <c r="H26" s="6">
        <v>612</v>
      </c>
      <c r="I26" s="6">
        <v>840</v>
      </c>
      <c r="J26" s="6">
        <v>543</v>
      </c>
      <c r="K26" s="7">
        <v>1930</v>
      </c>
      <c r="M26" s="5">
        <v>19</v>
      </c>
      <c r="N26" s="6">
        <v>687</v>
      </c>
      <c r="O26" s="6">
        <v>912</v>
      </c>
      <c r="P26" s="6">
        <v>594</v>
      </c>
      <c r="Q26" s="7">
        <v>2139</v>
      </c>
    </row>
    <row r="27" spans="1:17" x14ac:dyDescent="0.35">
      <c r="A27" s="5">
        <v>20</v>
      </c>
      <c r="B27" s="11">
        <v>441</v>
      </c>
      <c r="C27" s="11">
        <v>711</v>
      </c>
      <c r="D27" s="11">
        <v>504</v>
      </c>
      <c r="E27" s="12">
        <v>1576</v>
      </c>
      <c r="G27" s="5">
        <v>20</v>
      </c>
      <c r="H27" s="6">
        <v>483</v>
      </c>
      <c r="I27" s="6">
        <v>825</v>
      </c>
      <c r="J27" s="6">
        <v>552</v>
      </c>
      <c r="K27" s="7">
        <v>1800</v>
      </c>
      <c r="M27" s="5">
        <v>20</v>
      </c>
      <c r="N27" s="6">
        <v>576</v>
      </c>
      <c r="O27" s="6">
        <v>792</v>
      </c>
      <c r="P27" s="6">
        <v>537</v>
      </c>
      <c r="Q27" s="7">
        <v>1863</v>
      </c>
    </row>
    <row r="28" spans="1:17" x14ac:dyDescent="0.35">
      <c r="A28" s="5">
        <v>21</v>
      </c>
      <c r="B28" s="11">
        <v>378</v>
      </c>
      <c r="C28" s="11">
        <v>609</v>
      </c>
      <c r="D28" s="11">
        <v>468</v>
      </c>
      <c r="E28" s="12">
        <v>1378</v>
      </c>
      <c r="G28" s="5">
        <v>21</v>
      </c>
      <c r="H28" s="6">
        <v>408</v>
      </c>
      <c r="I28" s="6">
        <v>723</v>
      </c>
      <c r="J28" s="6">
        <v>519</v>
      </c>
      <c r="K28" s="7">
        <v>1575</v>
      </c>
      <c r="M28" s="5">
        <v>21</v>
      </c>
      <c r="N28" s="6">
        <v>465</v>
      </c>
      <c r="O28" s="6">
        <v>768</v>
      </c>
      <c r="P28" s="6">
        <v>558</v>
      </c>
      <c r="Q28" s="7">
        <v>1755</v>
      </c>
    </row>
    <row r="29" spans="1:17" x14ac:dyDescent="0.35">
      <c r="A29" s="5">
        <v>22</v>
      </c>
      <c r="B29" s="11">
        <v>318</v>
      </c>
      <c r="C29" s="11">
        <v>600</v>
      </c>
      <c r="D29" s="11">
        <v>426</v>
      </c>
      <c r="E29" s="12">
        <v>1287</v>
      </c>
      <c r="G29" s="5">
        <v>22</v>
      </c>
      <c r="H29" s="6">
        <v>366</v>
      </c>
      <c r="I29" s="6">
        <v>612</v>
      </c>
      <c r="J29" s="6">
        <v>480</v>
      </c>
      <c r="K29" s="7">
        <v>1393</v>
      </c>
      <c r="M29" s="5">
        <v>22</v>
      </c>
      <c r="N29" s="6">
        <v>387</v>
      </c>
      <c r="O29" s="6">
        <v>660</v>
      </c>
      <c r="P29" s="6">
        <v>522</v>
      </c>
      <c r="Q29" s="7">
        <v>1544</v>
      </c>
    </row>
    <row r="30" spans="1:17" x14ac:dyDescent="0.35">
      <c r="A30" s="5">
        <v>23</v>
      </c>
      <c r="B30" s="11">
        <v>267</v>
      </c>
      <c r="C30" s="11">
        <v>561</v>
      </c>
      <c r="D30" s="11">
        <v>414</v>
      </c>
      <c r="E30" s="12">
        <v>1192</v>
      </c>
      <c r="G30" s="5">
        <v>23</v>
      </c>
      <c r="H30" s="6">
        <v>297</v>
      </c>
      <c r="I30" s="6">
        <v>603</v>
      </c>
      <c r="J30" s="6">
        <v>447</v>
      </c>
      <c r="K30" s="7">
        <v>1291</v>
      </c>
      <c r="M30" s="5">
        <v>23</v>
      </c>
      <c r="N30" s="6">
        <v>345</v>
      </c>
      <c r="O30" s="6">
        <v>576</v>
      </c>
      <c r="P30" s="6">
        <v>486</v>
      </c>
      <c r="Q30" s="7">
        <v>1373</v>
      </c>
    </row>
    <row r="31" spans="1:17" x14ac:dyDescent="0.35">
      <c r="A31" s="5">
        <v>24</v>
      </c>
      <c r="B31" s="11">
        <v>228</v>
      </c>
      <c r="C31" s="11">
        <v>468</v>
      </c>
      <c r="D31" s="11">
        <v>423</v>
      </c>
      <c r="E31" s="12">
        <v>1086</v>
      </c>
      <c r="G31" s="5">
        <v>24</v>
      </c>
      <c r="H31" s="6">
        <v>249</v>
      </c>
      <c r="I31" s="6">
        <v>549</v>
      </c>
      <c r="J31" s="6">
        <v>438</v>
      </c>
      <c r="K31" s="7">
        <v>1190</v>
      </c>
      <c r="M31" s="5">
        <v>24</v>
      </c>
      <c r="N31" s="6">
        <v>276</v>
      </c>
      <c r="O31" s="6">
        <v>567</v>
      </c>
      <c r="P31" s="6">
        <v>462</v>
      </c>
      <c r="Q31" s="7">
        <v>1278</v>
      </c>
    </row>
    <row r="32" spans="1:17" x14ac:dyDescent="0.35">
      <c r="A32" s="5">
        <v>25</v>
      </c>
      <c r="B32" s="11">
        <v>213</v>
      </c>
      <c r="C32" s="11">
        <v>420</v>
      </c>
      <c r="D32" s="11">
        <v>414</v>
      </c>
      <c r="E32" s="12">
        <v>1012</v>
      </c>
      <c r="G32" s="5">
        <v>25</v>
      </c>
      <c r="H32" s="6">
        <v>222</v>
      </c>
      <c r="I32" s="6">
        <v>474</v>
      </c>
      <c r="J32" s="6">
        <v>429</v>
      </c>
      <c r="K32" s="7">
        <v>1097</v>
      </c>
      <c r="M32" s="5">
        <v>25</v>
      </c>
      <c r="N32" s="6">
        <v>231</v>
      </c>
      <c r="O32" s="6">
        <v>552</v>
      </c>
      <c r="P32" s="6">
        <v>432</v>
      </c>
      <c r="Q32" s="7">
        <v>1185</v>
      </c>
    </row>
    <row r="33" spans="1:17" x14ac:dyDescent="0.35">
      <c r="A33" s="8" t="s">
        <v>4</v>
      </c>
      <c r="B33" s="13">
        <f>2757</f>
        <v>2757</v>
      </c>
      <c r="C33" s="13">
        <f>4106</f>
        <v>4106</v>
      </c>
      <c r="D33" s="13">
        <f>2837</f>
        <v>2837</v>
      </c>
      <c r="E33" s="14">
        <f>9104</f>
        <v>9104</v>
      </c>
      <c r="G33" s="8" t="s">
        <v>4</v>
      </c>
      <c r="H33" s="9">
        <f>3086</f>
        <v>3086</v>
      </c>
      <c r="I33" s="9">
        <f>4600</f>
        <v>4600</v>
      </c>
      <c r="J33" s="9">
        <f>3096</f>
        <v>3096</v>
      </c>
      <c r="K33" s="10">
        <f>10182</f>
        <v>10182</v>
      </c>
      <c r="M33" s="8" t="s">
        <v>4</v>
      </c>
      <c r="N33" s="9">
        <f>3407</f>
        <v>3407</v>
      </c>
      <c r="O33" s="9">
        <f>4897</f>
        <v>4897</v>
      </c>
      <c r="P33" s="9">
        <f>3333</f>
        <v>3333</v>
      </c>
      <c r="Q33" s="10">
        <f>11223</f>
        <v>11223</v>
      </c>
    </row>
    <row r="35" spans="1:17" x14ac:dyDescent="0.35">
      <c r="A35" s="1" t="s">
        <v>19</v>
      </c>
      <c r="B35" s="2" t="s">
        <v>7</v>
      </c>
      <c r="C35" s="2" t="s">
        <v>8</v>
      </c>
      <c r="D35" s="2" t="s">
        <v>9</v>
      </c>
      <c r="E35" s="3" t="s">
        <v>4</v>
      </c>
      <c r="G35" s="1" t="s">
        <v>19</v>
      </c>
      <c r="H35" s="2" t="s">
        <v>7</v>
      </c>
      <c r="I35" s="2" t="s">
        <v>8</v>
      </c>
      <c r="J35" s="2" t="s">
        <v>9</v>
      </c>
      <c r="K35" s="3" t="s">
        <v>4</v>
      </c>
      <c r="M35" s="1" t="s">
        <v>20</v>
      </c>
      <c r="N35" s="2" t="s">
        <v>7</v>
      </c>
      <c r="O35" s="2" t="s">
        <v>8</v>
      </c>
      <c r="P35" s="2" t="s">
        <v>9</v>
      </c>
      <c r="Q35" s="3" t="s">
        <v>4</v>
      </c>
    </row>
    <row r="36" spans="1:17" x14ac:dyDescent="0.35">
      <c r="A36" s="5" t="s">
        <v>21</v>
      </c>
      <c r="B36" s="6">
        <v>15</v>
      </c>
      <c r="C36" s="6">
        <v>9</v>
      </c>
      <c r="D36" s="6">
        <v>9</v>
      </c>
      <c r="E36" s="7">
        <v>32</v>
      </c>
      <c r="G36" s="5" t="s">
        <v>21</v>
      </c>
      <c r="H36" s="6">
        <v>12</v>
      </c>
      <c r="I36" s="6">
        <v>9</v>
      </c>
      <c r="J36" s="6">
        <v>9</v>
      </c>
      <c r="K36" s="7">
        <v>30</v>
      </c>
      <c r="M36" s="5" t="s">
        <v>21</v>
      </c>
      <c r="N36" s="6">
        <v>9</v>
      </c>
      <c r="O36" s="6">
        <v>6</v>
      </c>
      <c r="P36" s="6">
        <v>9</v>
      </c>
      <c r="Q36" s="7">
        <v>23</v>
      </c>
    </row>
    <row r="37" spans="1:17" x14ac:dyDescent="0.35">
      <c r="A37" s="5" t="s">
        <v>22</v>
      </c>
      <c r="B37" s="6">
        <v>4368</v>
      </c>
      <c r="C37" s="6">
        <v>4527</v>
      </c>
      <c r="D37" s="6">
        <v>3681</v>
      </c>
      <c r="E37" s="7">
        <v>11747</v>
      </c>
      <c r="G37" s="5" t="s">
        <v>22</v>
      </c>
      <c r="H37" s="6">
        <v>5019</v>
      </c>
      <c r="I37" s="6">
        <v>5016</v>
      </c>
      <c r="J37" s="6">
        <v>4044</v>
      </c>
      <c r="K37" s="7">
        <v>13212</v>
      </c>
      <c r="M37" s="5" t="s">
        <v>22</v>
      </c>
      <c r="N37" s="6">
        <v>5307</v>
      </c>
      <c r="O37" s="6">
        <v>5028</v>
      </c>
      <c r="P37" s="6">
        <v>4158</v>
      </c>
      <c r="Q37" s="7">
        <v>13998</v>
      </c>
    </row>
    <row r="38" spans="1:17" x14ac:dyDescent="0.35">
      <c r="A38" s="5" t="s">
        <v>23</v>
      </c>
      <c r="B38" s="6">
        <v>774</v>
      </c>
      <c r="C38" s="6">
        <v>1650</v>
      </c>
      <c r="D38" s="6">
        <v>804</v>
      </c>
      <c r="E38" s="7">
        <v>3127</v>
      </c>
      <c r="G38" s="5" t="s">
        <v>23</v>
      </c>
      <c r="H38" s="6">
        <v>948</v>
      </c>
      <c r="I38" s="6">
        <v>1746</v>
      </c>
      <c r="J38" s="6">
        <v>843</v>
      </c>
      <c r="K38" s="7">
        <v>3452</v>
      </c>
      <c r="M38" s="5" t="s">
        <v>23</v>
      </c>
      <c r="N38" s="6">
        <v>1005</v>
      </c>
      <c r="O38" s="6">
        <v>1755</v>
      </c>
      <c r="P38" s="6">
        <v>858</v>
      </c>
      <c r="Q38" s="7">
        <v>3531</v>
      </c>
    </row>
    <row r="39" spans="1:17" x14ac:dyDescent="0.35">
      <c r="A39" s="5" t="s">
        <v>24</v>
      </c>
      <c r="B39" s="6">
        <v>927</v>
      </c>
      <c r="C39" s="6">
        <v>3144</v>
      </c>
      <c r="D39" s="6">
        <v>2346</v>
      </c>
      <c r="E39" s="7">
        <v>5930</v>
      </c>
      <c r="G39" s="5" t="s">
        <v>24</v>
      </c>
      <c r="H39" s="6">
        <v>921</v>
      </c>
      <c r="I39" s="6">
        <v>3672</v>
      </c>
      <c r="J39" s="6">
        <v>2856</v>
      </c>
      <c r="K39" s="7">
        <v>6876</v>
      </c>
      <c r="M39" s="5" t="s">
        <v>24</v>
      </c>
      <c r="N39" s="6">
        <v>876</v>
      </c>
      <c r="O39" s="6">
        <v>3780</v>
      </c>
      <c r="P39" s="6">
        <v>3030</v>
      </c>
      <c r="Q39" s="7">
        <v>7309</v>
      </c>
    </row>
    <row r="40" spans="1:17" x14ac:dyDescent="0.35">
      <c r="A40" s="5" t="s">
        <v>25</v>
      </c>
      <c r="B40" s="6">
        <v>186</v>
      </c>
      <c r="C40" s="6">
        <v>111</v>
      </c>
      <c r="D40" s="6">
        <v>81</v>
      </c>
      <c r="E40" s="7">
        <v>369</v>
      </c>
      <c r="G40" s="5" t="s">
        <v>25</v>
      </c>
      <c r="H40" s="6">
        <v>225</v>
      </c>
      <c r="I40" s="6">
        <v>123</v>
      </c>
      <c r="J40" s="6">
        <v>78</v>
      </c>
      <c r="K40" s="7">
        <v>420</v>
      </c>
      <c r="M40" s="5" t="s">
        <v>25</v>
      </c>
      <c r="N40" s="6">
        <v>264</v>
      </c>
      <c r="O40" s="6">
        <v>126</v>
      </c>
      <c r="P40" s="6">
        <v>78</v>
      </c>
      <c r="Q40" s="7">
        <v>457</v>
      </c>
    </row>
    <row r="41" spans="1:17" x14ac:dyDescent="0.35">
      <c r="A41" s="5" t="s">
        <v>26</v>
      </c>
      <c r="B41" s="6">
        <v>411</v>
      </c>
      <c r="C41" s="6">
        <v>438</v>
      </c>
      <c r="D41" s="6">
        <v>426</v>
      </c>
      <c r="E41" s="7">
        <v>1193</v>
      </c>
      <c r="G41" s="5" t="s">
        <v>26</v>
      </c>
      <c r="H41" s="6">
        <v>450</v>
      </c>
      <c r="I41" s="6">
        <v>483</v>
      </c>
      <c r="J41" s="6">
        <v>459</v>
      </c>
      <c r="K41" s="7">
        <v>1316</v>
      </c>
      <c r="M41" s="5" t="s">
        <v>26</v>
      </c>
      <c r="N41" s="6">
        <v>516</v>
      </c>
      <c r="O41" s="6">
        <v>531</v>
      </c>
      <c r="P41" s="6">
        <v>477</v>
      </c>
      <c r="Q41" s="7">
        <v>1422</v>
      </c>
    </row>
    <row r="42" spans="1:17" x14ac:dyDescent="0.35">
      <c r="A42" s="5" t="s">
        <v>27</v>
      </c>
      <c r="B42" s="6">
        <v>207</v>
      </c>
      <c r="C42" s="6">
        <v>444</v>
      </c>
      <c r="D42" s="6">
        <v>1698</v>
      </c>
      <c r="E42" s="7">
        <v>2252</v>
      </c>
      <c r="G42" s="5" t="s">
        <v>27</v>
      </c>
      <c r="H42" s="6">
        <v>237</v>
      </c>
      <c r="I42" s="6">
        <v>495</v>
      </c>
      <c r="J42" s="6">
        <v>1815</v>
      </c>
      <c r="K42" s="7">
        <v>2454</v>
      </c>
      <c r="M42" s="5" t="s">
        <v>27</v>
      </c>
      <c r="N42" s="6">
        <v>231</v>
      </c>
      <c r="O42" s="6">
        <v>486</v>
      </c>
      <c r="P42" s="6">
        <v>1878</v>
      </c>
      <c r="Q42" s="7">
        <v>2543</v>
      </c>
    </row>
    <row r="43" spans="1:17" x14ac:dyDescent="0.35">
      <c r="A43" s="5" t="s">
        <v>28</v>
      </c>
      <c r="B43" s="6">
        <v>114</v>
      </c>
      <c r="C43" s="6">
        <v>150</v>
      </c>
      <c r="D43" s="6">
        <v>66</v>
      </c>
      <c r="E43" s="7">
        <v>304</v>
      </c>
      <c r="G43" s="5" t="s">
        <v>28</v>
      </c>
      <c r="H43" s="6">
        <v>117</v>
      </c>
      <c r="I43" s="6">
        <v>153</v>
      </c>
      <c r="J43" s="6">
        <v>75</v>
      </c>
      <c r="K43" s="7">
        <v>329</v>
      </c>
      <c r="M43" s="5" t="s">
        <v>28</v>
      </c>
      <c r="N43" s="6">
        <v>126</v>
      </c>
      <c r="O43" s="6">
        <v>168</v>
      </c>
      <c r="P43" s="6">
        <v>72</v>
      </c>
      <c r="Q43" s="7">
        <v>351</v>
      </c>
    </row>
    <row r="44" spans="1:17" x14ac:dyDescent="0.35">
      <c r="A44" s="5" t="s">
        <v>29</v>
      </c>
      <c r="B44" s="6">
        <v>186</v>
      </c>
      <c r="C44" s="6">
        <v>234</v>
      </c>
      <c r="D44" s="6">
        <v>153</v>
      </c>
      <c r="E44" s="7">
        <v>537</v>
      </c>
      <c r="G44" s="5" t="s">
        <v>29</v>
      </c>
      <c r="H44" s="6">
        <v>192</v>
      </c>
      <c r="I44" s="6">
        <v>246</v>
      </c>
      <c r="J44" s="6">
        <v>147</v>
      </c>
      <c r="K44" s="7">
        <v>553</v>
      </c>
      <c r="M44" s="5" t="s">
        <v>29</v>
      </c>
      <c r="N44" s="6">
        <v>204</v>
      </c>
      <c r="O44" s="6">
        <v>276</v>
      </c>
      <c r="P44" s="6">
        <v>141</v>
      </c>
      <c r="Q44" s="7">
        <v>587</v>
      </c>
    </row>
    <row r="45" spans="1:17" x14ac:dyDescent="0.35">
      <c r="A45" s="5" t="s">
        <v>30</v>
      </c>
      <c r="B45" s="6">
        <v>639</v>
      </c>
      <c r="C45" s="6">
        <v>708</v>
      </c>
      <c r="D45" s="6">
        <v>537</v>
      </c>
      <c r="E45" s="7">
        <v>1794</v>
      </c>
      <c r="G45" s="5" t="s">
        <v>30</v>
      </c>
      <c r="H45" s="6">
        <v>729</v>
      </c>
      <c r="I45" s="6">
        <v>804</v>
      </c>
      <c r="J45" s="6">
        <v>540</v>
      </c>
      <c r="K45" s="7">
        <v>1995</v>
      </c>
      <c r="M45" s="5" t="s">
        <v>30</v>
      </c>
      <c r="N45" s="6">
        <v>837</v>
      </c>
      <c r="O45" s="6">
        <v>888</v>
      </c>
      <c r="P45" s="6">
        <v>561</v>
      </c>
      <c r="Q45" s="7">
        <v>2193</v>
      </c>
    </row>
    <row r="46" spans="1:17" x14ac:dyDescent="0.35">
      <c r="A46" s="5" t="s">
        <v>31</v>
      </c>
      <c r="B46" s="6">
        <v>573</v>
      </c>
      <c r="C46" s="6">
        <v>669</v>
      </c>
      <c r="D46" s="6">
        <v>438</v>
      </c>
      <c r="E46" s="7">
        <v>1612</v>
      </c>
      <c r="G46" s="5" t="s">
        <v>31</v>
      </c>
      <c r="H46" s="6">
        <v>648</v>
      </c>
      <c r="I46" s="6">
        <v>708</v>
      </c>
      <c r="J46" s="6">
        <v>453</v>
      </c>
      <c r="K46" s="7">
        <v>1733</v>
      </c>
      <c r="M46" s="5" t="s">
        <v>31</v>
      </c>
      <c r="N46" s="6">
        <v>639</v>
      </c>
      <c r="O46" s="6">
        <v>732</v>
      </c>
      <c r="P46" s="6">
        <v>453</v>
      </c>
      <c r="Q46" s="7">
        <v>1780</v>
      </c>
    </row>
    <row r="47" spans="1:17" x14ac:dyDescent="0.35">
      <c r="A47" s="5" t="s">
        <v>32</v>
      </c>
      <c r="B47" s="6">
        <v>249</v>
      </c>
      <c r="C47" s="6">
        <v>354</v>
      </c>
      <c r="D47" s="6">
        <v>192</v>
      </c>
      <c r="E47" s="7">
        <v>762</v>
      </c>
      <c r="G47" s="5" t="s">
        <v>32</v>
      </c>
      <c r="H47" s="6">
        <v>276</v>
      </c>
      <c r="I47" s="6">
        <v>378</v>
      </c>
      <c r="J47" s="6">
        <v>201</v>
      </c>
      <c r="K47" s="7">
        <v>820</v>
      </c>
      <c r="M47" s="5" t="s">
        <v>32</v>
      </c>
      <c r="N47" s="6">
        <v>303</v>
      </c>
      <c r="O47" s="6">
        <v>375</v>
      </c>
      <c r="P47" s="6">
        <v>192</v>
      </c>
      <c r="Q47" s="7">
        <v>852</v>
      </c>
    </row>
    <row r="48" spans="1:17" x14ac:dyDescent="0.35">
      <c r="A48" s="5" t="s">
        <v>33</v>
      </c>
      <c r="B48" s="6">
        <v>519</v>
      </c>
      <c r="C48" s="6">
        <v>465</v>
      </c>
      <c r="D48" s="6">
        <v>273</v>
      </c>
      <c r="E48" s="7">
        <v>1164</v>
      </c>
      <c r="G48" s="5" t="s">
        <v>33</v>
      </c>
      <c r="H48" s="6">
        <v>564</v>
      </c>
      <c r="I48" s="6">
        <v>492</v>
      </c>
      <c r="J48" s="6">
        <v>285</v>
      </c>
      <c r="K48" s="7">
        <v>1261</v>
      </c>
      <c r="M48" s="5" t="s">
        <v>33</v>
      </c>
      <c r="N48" s="6">
        <v>567</v>
      </c>
      <c r="O48" s="6">
        <v>525</v>
      </c>
      <c r="P48" s="6">
        <v>279</v>
      </c>
      <c r="Q48" s="7">
        <v>1308</v>
      </c>
    </row>
    <row r="49" spans="1:17" x14ac:dyDescent="0.35">
      <c r="A49" s="5" t="s">
        <v>34</v>
      </c>
      <c r="B49" s="6">
        <v>162</v>
      </c>
      <c r="C49" s="6">
        <v>174</v>
      </c>
      <c r="D49" s="6">
        <v>75</v>
      </c>
      <c r="E49" s="7">
        <v>380</v>
      </c>
      <c r="G49" s="5" t="s">
        <v>34</v>
      </c>
      <c r="H49" s="6">
        <v>174</v>
      </c>
      <c r="I49" s="6">
        <v>186</v>
      </c>
      <c r="J49" s="6">
        <v>81</v>
      </c>
      <c r="K49" s="7">
        <v>414</v>
      </c>
      <c r="M49" s="5" t="s">
        <v>34</v>
      </c>
      <c r="N49" s="6">
        <v>174</v>
      </c>
      <c r="O49" s="6">
        <v>195</v>
      </c>
      <c r="P49" s="6">
        <v>81</v>
      </c>
      <c r="Q49" s="7">
        <v>433</v>
      </c>
    </row>
    <row r="50" spans="1:17" x14ac:dyDescent="0.35">
      <c r="A50" s="5" t="s">
        <v>35</v>
      </c>
      <c r="B50" s="6">
        <v>1233</v>
      </c>
      <c r="C50" s="6">
        <v>1908</v>
      </c>
      <c r="D50" s="6">
        <v>1194</v>
      </c>
      <c r="E50" s="7">
        <v>4129</v>
      </c>
      <c r="G50" s="5" t="s">
        <v>35</v>
      </c>
      <c r="H50" s="6">
        <v>1389</v>
      </c>
      <c r="I50" s="6">
        <v>2055</v>
      </c>
      <c r="J50" s="6">
        <v>1224</v>
      </c>
      <c r="K50" s="7">
        <v>4419</v>
      </c>
      <c r="M50" s="5" t="s">
        <v>35</v>
      </c>
      <c r="N50" s="6">
        <v>1542</v>
      </c>
      <c r="O50" s="6">
        <v>2055</v>
      </c>
      <c r="P50" s="6">
        <v>1203</v>
      </c>
      <c r="Q50" s="7">
        <v>4595</v>
      </c>
    </row>
    <row r="51" spans="1:17" x14ac:dyDescent="0.35">
      <c r="A51" s="5" t="s">
        <v>36</v>
      </c>
      <c r="B51" s="6">
        <v>1206</v>
      </c>
      <c r="C51" s="6">
        <v>1425</v>
      </c>
      <c r="D51" s="6">
        <v>1275</v>
      </c>
      <c r="E51" s="7">
        <v>3650</v>
      </c>
      <c r="G51" s="5" t="s">
        <v>36</v>
      </c>
      <c r="H51" s="6">
        <v>1368</v>
      </c>
      <c r="I51" s="6">
        <v>1602</v>
      </c>
      <c r="J51" s="6">
        <v>1377</v>
      </c>
      <c r="K51" s="7">
        <v>4077</v>
      </c>
      <c r="M51" s="5" t="s">
        <v>36</v>
      </c>
      <c r="N51" s="6">
        <v>1473</v>
      </c>
      <c r="O51" s="6">
        <v>1641</v>
      </c>
      <c r="P51" s="6">
        <v>1401</v>
      </c>
      <c r="Q51" s="7">
        <v>4338</v>
      </c>
    </row>
    <row r="52" spans="1:17" x14ac:dyDescent="0.35">
      <c r="A52" s="5" t="s">
        <v>37</v>
      </c>
      <c r="B52" s="6">
        <v>24</v>
      </c>
      <c r="C52" s="6">
        <v>99</v>
      </c>
      <c r="D52" s="6">
        <v>177</v>
      </c>
      <c r="E52" s="7">
        <v>278</v>
      </c>
      <c r="G52" s="5" t="s">
        <v>37</v>
      </c>
      <c r="H52" s="6">
        <v>24</v>
      </c>
      <c r="I52" s="6">
        <v>105</v>
      </c>
      <c r="J52" s="6">
        <v>201</v>
      </c>
      <c r="K52" s="7">
        <v>304</v>
      </c>
      <c r="M52" s="5" t="s">
        <v>37</v>
      </c>
      <c r="N52" s="6">
        <v>21</v>
      </c>
      <c r="O52" s="6">
        <v>102</v>
      </c>
      <c r="P52" s="6">
        <v>204</v>
      </c>
      <c r="Q52" s="7">
        <v>325</v>
      </c>
    </row>
    <row r="53" spans="1:17" x14ac:dyDescent="0.35">
      <c r="A53" s="5" t="s">
        <v>38</v>
      </c>
      <c r="B53" s="6">
        <v>0</v>
      </c>
      <c r="C53" s="6">
        <v>3</v>
      </c>
      <c r="D53" s="6">
        <v>0</v>
      </c>
      <c r="E53" s="7">
        <v>8</v>
      </c>
      <c r="G53" s="5" t="s">
        <v>38</v>
      </c>
      <c r="H53" s="6">
        <v>0</v>
      </c>
      <c r="I53" s="6">
        <v>6</v>
      </c>
      <c r="J53" s="6">
        <v>3</v>
      </c>
      <c r="K53" s="7">
        <v>11</v>
      </c>
      <c r="M53" s="5" t="s">
        <v>38</v>
      </c>
      <c r="N53" s="6">
        <v>3</v>
      </c>
      <c r="O53" s="6">
        <v>6</v>
      </c>
      <c r="P53" s="6">
        <v>3</v>
      </c>
      <c r="Q53" s="7">
        <v>11</v>
      </c>
    </row>
    <row r="54" spans="1:17" x14ac:dyDescent="0.35">
      <c r="A54" s="8" t="s">
        <v>4</v>
      </c>
      <c r="B54" s="9">
        <f>11797</f>
        <v>11797</v>
      </c>
      <c r="C54" s="9">
        <f>16521</f>
        <v>16521</v>
      </c>
      <c r="D54" s="9">
        <f>13427</f>
        <v>13427</v>
      </c>
      <c r="E54" s="10">
        <f>SUBTOTAL(109,Table1037[Total])</f>
        <v>39268</v>
      </c>
      <c r="G54" s="8" t="s">
        <v>4</v>
      </c>
      <c r="H54" s="9">
        <f>13309</f>
        <v>13309</v>
      </c>
      <c r="I54" s="9">
        <f>18280</f>
        <v>18280</v>
      </c>
      <c r="J54" s="9">
        <f>14695</f>
        <v>14695</v>
      </c>
      <c r="K54" s="10">
        <f>43676</f>
        <v>43676</v>
      </c>
      <c r="M54" s="8" t="s">
        <v>4</v>
      </c>
      <c r="N54" s="9">
        <f>14097</f>
        <v>14097</v>
      </c>
      <c r="O54" s="9">
        <f>18689</f>
        <v>18689</v>
      </c>
      <c r="P54" s="9">
        <f>15088</f>
        <v>15088</v>
      </c>
      <c r="Q54" s="10">
        <f>46056</f>
        <v>46056</v>
      </c>
    </row>
    <row r="56" spans="1:17" x14ac:dyDescent="0.35">
      <c r="A56" s="15" t="s">
        <v>39</v>
      </c>
    </row>
    <row r="58" spans="1:17" x14ac:dyDescent="0.35">
      <c r="A58" s="4" t="s">
        <v>40</v>
      </c>
    </row>
    <row r="59" spans="1:17" x14ac:dyDescent="0.35">
      <c r="A59" s="4" t="s">
        <v>41</v>
      </c>
    </row>
    <row r="60" spans="1:17" x14ac:dyDescent="0.35">
      <c r="A60" s="4" t="s">
        <v>42</v>
      </c>
    </row>
    <row r="61" spans="1:17" x14ac:dyDescent="0.35">
      <c r="A61" s="4" t="s">
        <v>43</v>
      </c>
    </row>
  </sheetData>
  <mergeCells count="3">
    <mergeCell ref="A6:E6"/>
    <mergeCell ref="G6:K6"/>
    <mergeCell ref="M6:Q6"/>
  </mergeCells>
  <pageMargins left="0.7" right="0.7" top="0.75" bottom="0.75" header="0.3" footer="0.3"/>
  <headerFooter>
    <oddHeader>&amp;C&amp;"Calibri"&amp;10&amp;K000000 IN-CONFIDENCE&amp;1#_x000D_</oddHeader>
  </headerFooter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Turley</dc:creator>
  <cp:lastModifiedBy>Eden Brown</cp:lastModifiedBy>
  <dcterms:created xsi:type="dcterms:W3CDTF">2025-09-15T04:57:47Z</dcterms:created>
  <dcterms:modified xsi:type="dcterms:W3CDTF">2025-09-28T21:44:42Z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e46a9-9901-46e9-bfae-bb6189d4cb66_Enabled">
    <vt:lpwstr>true</vt:lpwstr>
  </property>
  <property fmtid="{D5CDD505-2E9C-101B-9397-08002B2CF9AE}" pid="3" name="MSIP_Label_f43e46a9-9901-46e9-bfae-bb6189d4cb66_SetDate">
    <vt:lpwstr>2025-09-15T04:57:59Z</vt:lpwstr>
  </property>
  <property fmtid="{D5CDD505-2E9C-101B-9397-08002B2CF9AE}" pid="4" name="MSIP_Label_f43e46a9-9901-46e9-bfae-bb6189d4cb66_Method">
    <vt:lpwstr>Standard</vt:lpwstr>
  </property>
  <property fmtid="{D5CDD505-2E9C-101B-9397-08002B2CF9AE}" pid="5" name="MSIP_Label_f43e46a9-9901-46e9-bfae-bb6189d4cb66_Name">
    <vt:lpwstr>In-confidence</vt:lpwstr>
  </property>
  <property fmtid="{D5CDD505-2E9C-101B-9397-08002B2CF9AE}" pid="6" name="MSIP_Label_f43e46a9-9901-46e9-bfae-bb6189d4cb66_SiteId">
    <vt:lpwstr>e40c4f52-99bd-4d4f-bf7e-d001a2ca6556</vt:lpwstr>
  </property>
  <property fmtid="{D5CDD505-2E9C-101B-9397-08002B2CF9AE}" pid="7" name="MSIP_Label_f43e46a9-9901-46e9-bfae-bb6189d4cb66_ActionId">
    <vt:lpwstr>26568172-001d-4046-a177-30812fbdff4b</vt:lpwstr>
  </property>
  <property fmtid="{D5CDD505-2E9C-101B-9397-08002B2CF9AE}" pid="8" name="MSIP_Label_f43e46a9-9901-46e9-bfae-bb6189d4cb66_ContentBits">
    <vt:lpwstr>1</vt:lpwstr>
  </property>
</Properties>
</file>