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200" windowHeight="7350" activeTab="3"/>
  </bookViews>
  <sheets>
    <sheet name="Guidance for agencies" sheetId="5" r:id="rId1"/>
    <sheet name="Travel" sheetId="1" r:id="rId2"/>
    <sheet name="Hospitality" sheetId="2" r:id="rId3"/>
    <sheet name="Gifts and Benefits" sheetId="4" r:id="rId4"/>
    <sheet name="All other expenses" sheetId="3" r:id="rId5"/>
  </sheets>
  <externalReferences>
    <externalReference r:id="rId6"/>
  </externalReferences>
  <definedNames>
    <definedName name="_ftn1" localSheetId="0">'Guidance for agencies'!#REF!</definedName>
    <definedName name="_ftnref1" localSheetId="0">'Guidance for agencies'!$A$28</definedName>
    <definedName name="_xlnm.Print_Area" localSheetId="4">'All other expenses'!$A$1:$E$15</definedName>
    <definedName name="_xlnm.Print_Area" localSheetId="3">'Gifts and Benefits'!$A$1:$E$19</definedName>
    <definedName name="_xlnm.Print_Area" localSheetId="0">'Guidance for agencies'!$A$1:$A$43</definedName>
    <definedName name="_xlnm.Print_Area" localSheetId="2">Hospitality!$A$1:$F$16</definedName>
    <definedName name="_xlnm.Print_Area" localSheetId="1">Travel!$A$1:$F$92</definedName>
    <definedName name="_xlnm.Print_Area">'[1]Hospitality provided'!$A$1:$E$35</definedName>
  </definedNames>
  <calcPr calcId="145621"/>
</workbook>
</file>

<file path=xl/calcChain.xml><?xml version="1.0" encoding="utf-8"?>
<calcChain xmlns="http://schemas.openxmlformats.org/spreadsheetml/2006/main">
  <c r="B86" i="1" l="1"/>
  <c r="B87" i="1"/>
  <c r="B55" i="1" l="1"/>
  <c r="B54" i="1"/>
  <c r="B18" i="1"/>
  <c r="B17" i="1"/>
  <c r="B16" i="1"/>
  <c r="B15" i="1"/>
  <c r="B56" i="1"/>
  <c r="B53" i="1"/>
  <c r="B10" i="3"/>
  <c r="B9" i="3"/>
  <c r="B11" i="3" l="1"/>
  <c r="B51" i="1" l="1"/>
  <c r="B50" i="1"/>
  <c r="B49" i="1"/>
  <c r="B48" i="1"/>
  <c r="B47" i="1"/>
  <c r="B45" i="1"/>
  <c r="B43" i="1"/>
  <c r="B42" i="1"/>
  <c r="B41" i="1"/>
  <c r="B39" i="1"/>
  <c r="B37" i="1"/>
  <c r="B36" i="1"/>
  <c r="B35" i="1"/>
  <c r="B33" i="1"/>
  <c r="B32" i="1"/>
  <c r="B31" i="1"/>
  <c r="B30" i="1"/>
  <c r="B29" i="1"/>
  <c r="B27" i="1"/>
  <c r="B26" i="1"/>
  <c r="B25" i="1"/>
  <c r="B83" i="1"/>
  <c r="B64" i="1"/>
  <c r="B63" i="1"/>
  <c r="B3" i="2" l="1"/>
  <c r="B14" i="3" l="1"/>
  <c r="D18" i="4"/>
  <c r="B15" i="2"/>
  <c r="B4" i="3"/>
  <c r="B3" i="3"/>
  <c r="B2" i="3"/>
  <c r="B4" i="4"/>
  <c r="B3" i="4"/>
  <c r="B2" i="4"/>
  <c r="B4" i="2"/>
  <c r="B2" i="2"/>
  <c r="B91" i="1"/>
  <c r="B60" i="1"/>
  <c r="B22" i="1"/>
  <c r="B92" i="1" l="1"/>
</calcChain>
</file>

<file path=xl/sharedStrings.xml><?xml version="1.0" encoding="utf-8"?>
<sst xmlns="http://schemas.openxmlformats.org/spreadsheetml/2006/main" count="263" uniqueCount="179">
  <si>
    <t>Date</t>
  </si>
  <si>
    <t>Location/s</t>
  </si>
  <si>
    <t>Location</t>
  </si>
  <si>
    <t>Disclosure period</t>
  </si>
  <si>
    <t>Sub total</t>
  </si>
  <si>
    <t>All Other Expenses</t>
  </si>
  <si>
    <t>Total travel expenses</t>
  </si>
  <si>
    <t xml:space="preserve">Organisation Name </t>
  </si>
  <si>
    <t>Chief Executive</t>
  </si>
  <si>
    <t>International, domestic and local travel expenses</t>
  </si>
  <si>
    <t>Total other expenses</t>
  </si>
  <si>
    <t>How to present information</t>
  </si>
  <si>
    <t>Local Travel (within City, excluding travel to airport)</t>
  </si>
  <si>
    <t>DomesticTravel (within NZ, including travel to and from local airport)</t>
  </si>
  <si>
    <t xml:space="preserve">Hospitality Offered to Third Parties </t>
  </si>
  <si>
    <t xml:space="preserve">Total  expenses </t>
  </si>
  <si>
    <t>Chief Executive Expense Disclosure</t>
  </si>
  <si>
    <t>Date(s)</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</si>
  <si>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</si>
  <si>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</si>
  <si>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</si>
  <si>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</si>
  <si>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</si>
  <si>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</si>
  <si>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</si>
  <si>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Hospitality</t>
  </si>
  <si>
    <t>All other expenditure incurred by the chief executive that is not travel, hospitality or gifts</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</si>
  <si>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</si>
  <si>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</si>
  <si>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</si>
  <si>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All hospitality expenses provided by the CE in the context of his/her job to anyone external to the Public Service or statutory Crown entities.</t>
  </si>
  <si>
    <t>Comments</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</si>
  <si>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</si>
  <si>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</si>
  <si>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</si>
  <si>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</si>
  <si>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</si>
  <si>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</si>
  <si>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</si>
  <si>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</si>
  <si>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</si>
  <si>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</si>
  <si>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</si>
  <si>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</si>
  <si>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</si>
  <si>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</si>
  <si>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</si>
  <si>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</si>
  <si>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</si>
  <si>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</si>
  <si>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</si>
  <si>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</si>
  <si>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</si>
  <si>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</si>
  <si>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</si>
  <si>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</si>
  <si>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</si>
  <si>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</si>
  <si>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</si>
  <si>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</si>
  <si>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</si>
  <si>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</si>
  <si>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</si>
  <si>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</si>
  <si>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Ministry of Social Development</t>
  </si>
  <si>
    <t>Brendan Boyle</t>
  </si>
  <si>
    <t>1 July 2016 to 30 June 2017</t>
  </si>
  <si>
    <t>International Travel (including travel within NZ at beginning and end of overseas trip)**</t>
  </si>
  <si>
    <t>Cost (NZ$) inc GST</t>
  </si>
  <si>
    <t>Purpose of trip</t>
  </si>
  <si>
    <t>Accommodation</t>
  </si>
  <si>
    <t>01/04/2017 - 10/04/2017</t>
  </si>
  <si>
    <t xml:space="preserve">Airfare for one person return </t>
  </si>
  <si>
    <t>Rail</t>
  </si>
  <si>
    <t>ESTA Visa for the USA</t>
  </si>
  <si>
    <t>19/02/2017</t>
  </si>
  <si>
    <t xml:space="preserve">Purpose </t>
  </si>
  <si>
    <t xml:space="preserve">Nature </t>
  </si>
  <si>
    <t>Wellington</t>
  </si>
  <si>
    <t>Taxi - Work to Meeting</t>
  </si>
  <si>
    <t>Staff Leadership Summit</t>
  </si>
  <si>
    <t>Business Meeting</t>
  </si>
  <si>
    <t>10/10/2016</t>
  </si>
  <si>
    <t>Taxi - Meeting to Work</t>
  </si>
  <si>
    <t>Taxi Reimbursement</t>
  </si>
  <si>
    <t>10/10/2016 - 12/10/2016</t>
  </si>
  <si>
    <t>Minister Meetings</t>
  </si>
  <si>
    <t>DIA transport service</t>
  </si>
  <si>
    <t>12/10/2016</t>
  </si>
  <si>
    <t>Taxi - Home to Work</t>
  </si>
  <si>
    <t>13/10/2016</t>
  </si>
  <si>
    <t>Taxi - Work to Home</t>
  </si>
  <si>
    <t>14/10/2016</t>
  </si>
  <si>
    <t>Taxi - Work to Newtown</t>
  </si>
  <si>
    <t>Taxi - Newtown to Work</t>
  </si>
  <si>
    <t>17/10/2016 - 19/10/2016</t>
  </si>
  <si>
    <t>19/10/2016</t>
  </si>
  <si>
    <t>07/12/2016</t>
  </si>
  <si>
    <t>16/02/2017</t>
  </si>
  <si>
    <t>01/06/2016 - 03/06/16</t>
  </si>
  <si>
    <t>Dunedin Staff Forum</t>
  </si>
  <si>
    <t>Airfare for one person return WLG-DUD</t>
  </si>
  <si>
    <t>Taxi - Airport to Work</t>
  </si>
  <si>
    <t>Taxi - Funeral to Airport</t>
  </si>
  <si>
    <t>Wellington Airport Parking</t>
  </si>
  <si>
    <t>23/06/2016</t>
  </si>
  <si>
    <t>Northland Staff Forum</t>
  </si>
  <si>
    <t>Car Hire due to cancelled flight</t>
  </si>
  <si>
    <t>Taxi - Home to Airport</t>
  </si>
  <si>
    <t>Taxi - Airport to Home</t>
  </si>
  <si>
    <t>12/07/2016 - 13/07/2016</t>
  </si>
  <si>
    <t>Airfare for one person return WLG-ROT</t>
  </si>
  <si>
    <t>28/07/2016 - 29/07/2016</t>
  </si>
  <si>
    <t>Airfare for one person return WLG-IVC</t>
  </si>
  <si>
    <t>Car Hire</t>
  </si>
  <si>
    <t>18/08/2016</t>
  </si>
  <si>
    <t>Airfare for one person return WLG-AKL</t>
  </si>
  <si>
    <t>04/10/2016</t>
  </si>
  <si>
    <t>Orbit fees for cancelled airfare</t>
  </si>
  <si>
    <t>26/10/2016 - 27/10/2016</t>
  </si>
  <si>
    <t>04/11/2016</t>
  </si>
  <si>
    <t>Airfare for one person return WLG-HLZ</t>
  </si>
  <si>
    <t>Refreshments for staff</t>
  </si>
  <si>
    <t>16/11/2016 - 17/11/2016</t>
  </si>
  <si>
    <t>24/11/2016</t>
  </si>
  <si>
    <t>Meeting with Canterbury Stakeholders</t>
  </si>
  <si>
    <t>Airfare for one person return WLG-CHC</t>
  </si>
  <si>
    <t>Taxi - Meeting to Airport</t>
  </si>
  <si>
    <t>04/02/2017</t>
  </si>
  <si>
    <t>Meetings with staff in Rotorua</t>
  </si>
  <si>
    <t>Meetings with Minister in Auckland</t>
  </si>
  <si>
    <t>Cancelled Business Meeting</t>
  </si>
  <si>
    <t>Meetings with staff in Dunedin</t>
  </si>
  <si>
    <t>Meetings with staff in Hamilton</t>
  </si>
  <si>
    <t>No items to disclose for this reporting period</t>
  </si>
  <si>
    <t>Cost ($) inc GST</t>
  </si>
  <si>
    <t>Reason</t>
  </si>
  <si>
    <t xml:space="preserve">Description </t>
  </si>
  <si>
    <t xml:space="preserve">Offered by </t>
  </si>
  <si>
    <t>Estimated value (NZ$) inc GST</t>
  </si>
  <si>
    <t xml:space="preserve">Comment / explanation </t>
  </si>
  <si>
    <t>Gala Dinner with Steve Hanson and Dane Coles</t>
  </si>
  <si>
    <t>Martin Jenkins</t>
  </si>
  <si>
    <t>3 x Hurricanes Vs Lions Rugby tickets</t>
  </si>
  <si>
    <t>Datacom</t>
  </si>
  <si>
    <t>3 x All Blacks Vs Australia Rugby tickets</t>
  </si>
  <si>
    <t>Gifts and Benefits over $50 annual value</t>
  </si>
  <si>
    <t>Gifts and Benefits</t>
  </si>
  <si>
    <t>Total gifts and benefits</t>
  </si>
  <si>
    <t>Vodafone cellphone and mobile data charges</t>
  </si>
  <si>
    <t>Less reimbursement for personal calls -as per MSD Policy</t>
  </si>
  <si>
    <t>May 2017</t>
  </si>
  <si>
    <t>Reimbursement of WIFI charges</t>
  </si>
  <si>
    <t>July 2016 to June 2017</t>
  </si>
  <si>
    <t>29/06/2017</t>
  </si>
  <si>
    <t>25/05/2017 - 26/05/2017</t>
  </si>
  <si>
    <t>31/05/2017</t>
  </si>
  <si>
    <t>Rescheduled Bilateral meetings with Australian Counterparts</t>
  </si>
  <si>
    <t>21/08/17 - 24/08/17</t>
  </si>
  <si>
    <t xml:space="preserve">Grant Fox lunch function </t>
  </si>
  <si>
    <t>KPMG</t>
  </si>
  <si>
    <t>Accommodation, Dunedin</t>
  </si>
  <si>
    <t xml:space="preserve">26/10/2016 - 28/10/2016 </t>
  </si>
  <si>
    <t>Bilateral meetings with Australian counterparts - cancelled</t>
  </si>
  <si>
    <t>Airfare for one person return WLG-ULU non refundable</t>
  </si>
  <si>
    <t>Accommodation fees</t>
  </si>
  <si>
    <t>02/09/17 - 09/09/17</t>
  </si>
  <si>
    <t>Official Meetings in Paris/London</t>
  </si>
  <si>
    <t xml:space="preserve">Attend funeral for former Board Member </t>
  </si>
  <si>
    <t>07/06/2017</t>
  </si>
  <si>
    <t>08/06/2017</t>
  </si>
  <si>
    <t>No. of items = 4</t>
  </si>
  <si>
    <t>Meetings with staff in Invercargill</t>
  </si>
  <si>
    <t>Taxi Charges</t>
  </si>
  <si>
    <t>Taxi Charges - reimbursed July 2017</t>
  </si>
  <si>
    <t>Cancelled Business Meeting - awaiting refund</t>
  </si>
  <si>
    <t>Attendance at forum in Auckland cancelled due to Kaikoura earthquakes -  awaiting refund</t>
  </si>
  <si>
    <t>Attendance at Windsor Conference cancelled due to urgent work commitments - awaiting accommodation refund</t>
  </si>
  <si>
    <t>Box of Orchard Fresh Cherries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</si>
</sst>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4" formatCode="_-&quot;$&quot;* #,##0.00_-;\-&quot;$&quot;* #,##0.00_-;_-&quot;$&quot;* &quot;-&quot;??_-;_-@_-"/>
    <numFmt numFmtId="43" formatCode="_-* #,##0.00_-;\-* #,##0.00_-;_-* &quot;-&quot;??_-;_-@_-"/>
    <numFmt numFmtId="164" formatCode="&quot;$&quot;#,##0.00"/>
    <numFmt numFmtId="165" formatCode="0.00_ ;[Red]\-0.00\ "/>
    <numFmt numFmtId="166" formatCode="&quot;$&quot;#,##0.00_);[Red]\(&quot;$&quot;#,##0.00\)"/>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
      <sz val="10"/>
      <name val="Arial"/>
      <family val="2"/>
    </font>
    <font>
      <sz val="10"/>
      <color rgb="FFFF0000"/>
      <name val="Arial"/>
      <family val="2"/>
    </font>
    <font>
      <strike/>
      <sz val="10"/>
      <color theme="1"/>
      <name val="Arial"/>
      <family val="2"/>
    </font>
    <font>
      <sz val="11"/>
      <color theme="1"/>
      <name val="Calibri"/>
      <family val="2"/>
      <scheme val="minor"/>
    </font>
  </fonts>
  <fills count="17">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theme="9" tint="0.79998168889431442"/>
        <bgColor indexed="64"/>
      </patternFill>
    </fill>
    <fill>
      <patternFill patternType="solid">
        <fgColor indexed="22"/>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21">
    <xf numFmtId="0" fontId="0" fillId="0" borderId="0"/>
    <xf numFmtId="0" fontId="18" fillId="0" borderId="0" applyNumberFormat="0" applyFill="0" applyBorder="0" applyAlignment="0" applyProtection="0"/>
    <xf numFmtId="43" fontId="26" fillId="0" borderId="0" applyFont="0" applyFill="0" applyBorder="0" applyAlignment="0" applyProtection="0"/>
    <xf numFmtId="0" fontId="27" fillId="0" borderId="0"/>
    <xf numFmtId="0" fontId="10" fillId="0" borderId="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1" borderId="0" applyNumberFormat="0" applyBorder="0" applyAlignment="0" applyProtection="0"/>
    <xf numFmtId="0" fontId="10" fillId="16" borderId="0" applyNumberFormat="0" applyBorder="0" applyAlignment="0" applyProtection="0"/>
    <xf numFmtId="0" fontId="10" fillId="15" borderId="0" applyNumberFormat="0" applyBorder="0" applyAlignment="0" applyProtection="0"/>
    <xf numFmtId="44" fontId="10" fillId="0" borderId="0" applyFont="0" applyFill="0" applyBorder="0" applyAlignment="0" applyProtection="0"/>
    <xf numFmtId="0" fontId="10" fillId="13" borderId="16" applyNumberFormat="0" applyFont="0" applyAlignment="0" applyProtection="0"/>
    <xf numFmtId="0" fontId="1" fillId="0" borderId="17" applyNumberFormat="0" applyFill="0" applyAlignment="0" applyProtection="0"/>
    <xf numFmtId="0" fontId="30" fillId="0" borderId="0"/>
  </cellStyleXfs>
  <cellXfs count="196">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0" borderId="0" xfId="0" applyBorder="1" applyAlignment="1">
      <alignment vertical="top"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6" fillId="0" borderId="0"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0" fontId="6" fillId="0" borderId="7" xfId="0" applyFont="1" applyBorder="1" applyAlignment="1">
      <alignment wrapText="1"/>
    </xf>
    <xf numFmtId="0" fontId="23" fillId="0" borderId="0" xfId="0" applyFont="1" applyBorder="1" applyAlignment="1">
      <alignment horizontal="center" vertical="center"/>
    </xf>
    <xf numFmtId="0" fontId="0" fillId="0" borderId="0" xfId="0"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6" fillId="0" borderId="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0" fontId="0" fillId="0" borderId="9" xfId="0" applyFont="1" applyBorder="1" applyAlignment="1">
      <alignment wrapText="1"/>
    </xf>
    <xf numFmtId="0" fontId="0" fillId="0" borderId="6" xfId="0" applyFont="1" applyBorder="1" applyAlignment="1">
      <alignment wrapText="1"/>
    </xf>
    <xf numFmtId="0" fontId="0" fillId="0" borderId="12" xfId="0" quotePrefix="1" applyFont="1" applyBorder="1" applyAlignment="1">
      <alignment horizontal="center" vertical="top"/>
    </xf>
    <xf numFmtId="0" fontId="1" fillId="0" borderId="12" xfId="0" applyFont="1" applyBorder="1" applyAlignment="1">
      <alignment vertical="center" wrapText="1"/>
    </xf>
    <xf numFmtId="164" fontId="1" fillId="8" borderId="8" xfId="0" applyNumberFormat="1" applyFont="1" applyFill="1" applyBorder="1" applyAlignment="1">
      <alignment vertical="center"/>
    </xf>
    <xf numFmtId="0" fontId="2" fillId="3" borderId="8" xfId="0" applyFont="1" applyFill="1" applyBorder="1" applyAlignment="1">
      <alignment wrapText="1"/>
    </xf>
    <xf numFmtId="43" fontId="0" fillId="0" borderId="12" xfId="2" applyFont="1" applyBorder="1" applyAlignment="1">
      <alignment vertical="center" wrapText="1"/>
    </xf>
    <xf numFmtId="0" fontId="0" fillId="0" borderId="12" xfId="0" applyBorder="1" applyAlignment="1">
      <alignment vertical="center" wrapText="1"/>
    </xf>
    <xf numFmtId="0" fontId="0" fillId="0" borderId="0" xfId="0" applyFill="1" applyAlignment="1">
      <alignment wrapText="1"/>
    </xf>
    <xf numFmtId="0" fontId="0" fillId="0" borderId="12" xfId="0" applyFill="1" applyBorder="1" applyAlignment="1">
      <alignment horizontal="left" vertical="center" wrapText="1"/>
    </xf>
    <xf numFmtId="164" fontId="10" fillId="0" borderId="12" xfId="0" applyNumberFormat="1" applyFont="1" applyFill="1" applyBorder="1" applyAlignment="1">
      <alignment horizontal="right" vertical="center" wrapText="1"/>
    </xf>
    <xf numFmtId="165" fontId="0" fillId="0" borderId="0" xfId="0" applyNumberFormat="1" applyFill="1" applyBorder="1" applyAlignment="1">
      <alignment horizontal="center" vertical="center" wrapText="1"/>
    </xf>
    <xf numFmtId="14" fontId="0" fillId="0" borderId="12" xfId="0" quotePrefix="1" applyNumberFormat="1" applyFill="1" applyBorder="1" applyAlignment="1">
      <alignment horizontal="center" vertical="center" wrapText="1"/>
    </xf>
    <xf numFmtId="0" fontId="0" fillId="0" borderId="12" xfId="0" applyFill="1" applyBorder="1" applyAlignment="1">
      <alignment horizontal="center" vertical="center" wrapText="1"/>
    </xf>
    <xf numFmtId="0" fontId="0" fillId="0" borderId="12" xfId="0" applyFill="1" applyBorder="1" applyAlignment="1">
      <alignment vertical="center" wrapText="1"/>
    </xf>
    <xf numFmtId="0" fontId="0" fillId="0" borderId="0" xfId="0" applyAlignment="1"/>
    <xf numFmtId="164" fontId="6" fillId="8" borderId="8" xfId="0" applyNumberFormat="1" applyFont="1" applyFill="1" applyBorder="1" applyAlignment="1">
      <alignment vertical="center" wrapText="1"/>
    </xf>
    <xf numFmtId="0" fontId="2" fillId="6" borderId="8" xfId="0" applyFont="1" applyFill="1" applyBorder="1" applyAlignment="1">
      <alignment wrapText="1"/>
    </xf>
    <xf numFmtId="0" fontId="0" fillId="5" borderId="8" xfId="0" applyFill="1" applyBorder="1" applyAlignment="1"/>
    <xf numFmtId="0" fontId="27" fillId="0" borderId="12" xfId="0" applyFont="1" applyFill="1" applyBorder="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0" fillId="0" borderId="9" xfId="0" applyFont="1" applyFill="1" applyBorder="1" applyAlignment="1">
      <alignment wrapText="1"/>
    </xf>
    <xf numFmtId="0" fontId="6" fillId="0" borderId="2" xfId="0" applyFont="1" applyBorder="1" applyAlignment="1">
      <alignment wrapText="1"/>
    </xf>
    <xf numFmtId="0" fontId="0" fillId="2" borderId="3" xfId="0" applyFont="1" applyFill="1" applyBorder="1" applyAlignment="1"/>
    <xf numFmtId="0" fontId="0" fillId="2" borderId="3" xfId="0" applyFont="1" applyFill="1" applyBorder="1" applyAlignment="1">
      <alignment wrapText="1"/>
    </xf>
    <xf numFmtId="0" fontId="0" fillId="2" borderId="5" xfId="0" applyFont="1" applyFill="1" applyBorder="1" applyAlignment="1">
      <alignment wrapText="1"/>
    </xf>
    <xf numFmtId="0" fontId="0" fillId="2" borderId="1" xfId="0" applyFont="1" applyFill="1" applyBorder="1" applyAlignment="1"/>
    <xf numFmtId="0" fontId="0" fillId="2" borderId="1" xfId="0" applyFont="1" applyFill="1" applyBorder="1" applyAlignment="1">
      <alignment wrapText="1"/>
    </xf>
    <xf numFmtId="14" fontId="27" fillId="0" borderId="12" xfId="0" applyNumberFormat="1" applyFont="1" applyFill="1" applyBorder="1" applyAlignment="1">
      <alignment horizontal="center" vertical="center" wrapText="1"/>
    </xf>
    <xf numFmtId="0" fontId="27" fillId="0" borderId="12" xfId="0" applyFont="1" applyBorder="1" applyAlignment="1">
      <alignment wrapText="1"/>
    </xf>
    <xf numFmtId="14" fontId="27" fillId="0" borderId="12" xfId="0" applyNumberFormat="1" applyFont="1" applyBorder="1" applyAlignment="1">
      <alignment horizontal="center" vertical="center" wrapText="1"/>
    </xf>
    <xf numFmtId="0" fontId="27" fillId="0" borderId="12" xfId="0" applyFont="1" applyBorder="1" applyAlignment="1">
      <alignment horizontal="center" vertical="center" wrapText="1"/>
    </xf>
    <xf numFmtId="8" fontId="27" fillId="0" borderId="12" xfId="0" applyNumberFormat="1" applyFont="1" applyBorder="1" applyAlignment="1">
      <alignment vertical="center" wrapText="1"/>
    </xf>
    <xf numFmtId="0" fontId="1" fillId="0" borderId="12" xfId="0" applyFont="1" applyBorder="1" applyAlignment="1">
      <alignment horizontal="left" vertical="center" wrapText="1"/>
    </xf>
    <xf numFmtId="0" fontId="1" fillId="0" borderId="12" xfId="0" applyFont="1" applyBorder="1" applyAlignment="1">
      <alignment wrapText="1"/>
    </xf>
    <xf numFmtId="166" fontId="0" fillId="10" borderId="12" xfId="0" applyNumberFormat="1" applyFont="1" applyFill="1" applyBorder="1" applyAlignment="1">
      <alignment horizontal="right" vertical="center" wrapText="1"/>
    </xf>
    <xf numFmtId="0" fontId="0" fillId="0" borderId="0" xfId="0" applyFont="1" applyBorder="1" applyAlignment="1">
      <alignment wrapText="1"/>
    </xf>
    <xf numFmtId="0" fontId="0" fillId="0" borderId="12" xfId="0" applyFill="1" applyBorder="1" applyAlignment="1">
      <alignment horizontal="center" vertical="center" wrapText="1"/>
    </xf>
    <xf numFmtId="17" fontId="0" fillId="0" borderId="12" xfId="0" quotePrefix="1" applyNumberFormat="1" applyFont="1" applyBorder="1" applyAlignment="1">
      <alignment horizontal="center" vertical="center" wrapText="1"/>
    </xf>
    <xf numFmtId="0" fontId="0" fillId="0" borderId="12" xfId="0" applyFont="1" applyBorder="1" applyAlignment="1">
      <alignment horizontal="left" vertical="center" wrapText="1"/>
    </xf>
    <xf numFmtId="0" fontId="0" fillId="0" borderId="12" xfId="0" applyBorder="1" applyAlignment="1">
      <alignment horizontal="left" vertical="center" wrapText="1"/>
    </xf>
    <xf numFmtId="0" fontId="29" fillId="0" borderId="0" xfId="0" applyFont="1" applyAlignment="1">
      <alignment wrapText="1"/>
    </xf>
    <xf numFmtId="0" fontId="0" fillId="0" borderId="12" xfId="0" applyFill="1" applyBorder="1" applyAlignment="1">
      <alignment horizontal="center" vertical="center" wrapText="1"/>
    </xf>
    <xf numFmtId="0" fontId="27" fillId="0" borderId="12" xfId="0" applyFont="1" applyBorder="1" applyAlignment="1">
      <alignment vertical="center" wrapText="1"/>
    </xf>
    <xf numFmtId="43" fontId="27" fillId="0" borderId="12" xfId="2" applyFont="1" applyFill="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wrapText="1"/>
    </xf>
    <xf numFmtId="164" fontId="27" fillId="0" borderId="12" xfId="0" applyNumberFormat="1" applyFont="1" applyFill="1" applyBorder="1" applyAlignment="1">
      <alignment horizontal="right" vertical="center" wrapText="1"/>
    </xf>
    <xf numFmtId="14" fontId="27" fillId="0" borderId="12" xfId="0" quotePrefix="1" applyNumberFormat="1" applyFont="1" applyFill="1" applyBorder="1" applyAlignment="1">
      <alignment horizontal="center" vertical="center" wrapText="1"/>
    </xf>
    <xf numFmtId="43" fontId="0" fillId="0" borderId="12" xfId="2" applyFont="1" applyFill="1" applyBorder="1" applyAlignment="1">
      <alignment vertical="center" wrapText="1"/>
    </xf>
    <xf numFmtId="0" fontId="0" fillId="0" borderId="0" xfId="0" applyFill="1" applyAlignment="1">
      <alignment vertical="center" wrapText="1"/>
    </xf>
    <xf numFmtId="0" fontId="28" fillId="0" borderId="0" xfId="0" applyFont="1" applyAlignment="1">
      <alignment wrapText="1"/>
    </xf>
    <xf numFmtId="0" fontId="0" fillId="0" borderId="12" xfId="0" applyFill="1" applyBorder="1" applyAlignment="1">
      <alignment horizontal="center" vertical="center" wrapText="1"/>
    </xf>
    <xf numFmtId="14" fontId="0" fillId="0" borderId="13" xfId="0" quotePrefix="1" applyNumberFormat="1" applyFill="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3" xfId="0" applyFill="1" applyBorder="1" applyAlignment="1">
      <alignment horizontal="center" vertical="center" wrapText="1"/>
    </xf>
    <xf numFmtId="0" fontId="28" fillId="0" borderId="0" xfId="0" applyFont="1" applyAlignment="1">
      <alignment horizontal="center" wrapText="1"/>
    </xf>
    <xf numFmtId="0" fontId="0" fillId="0" borderId="9" xfId="0" applyBorder="1" applyAlignment="1">
      <alignment horizont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3" xfId="0" quotePrefix="1" applyFont="1" applyFill="1" applyBorder="1" applyAlignment="1">
      <alignment horizontal="center" vertical="center" wrapText="1"/>
    </xf>
    <xf numFmtId="14" fontId="27" fillId="0" borderId="13" xfId="0" quotePrefix="1" applyNumberFormat="1" applyFont="1" applyFill="1" applyBorder="1" applyAlignment="1">
      <alignment horizontal="center" vertical="center" wrapText="1"/>
    </xf>
    <xf numFmtId="14" fontId="27" fillId="0" borderId="14" xfId="0" quotePrefix="1" applyNumberFormat="1" applyFont="1" applyFill="1" applyBorder="1" applyAlignment="1">
      <alignment horizontal="center" vertical="center" wrapText="1"/>
    </xf>
    <xf numFmtId="0" fontId="0" fillId="0" borderId="14" xfId="0" applyFill="1" applyBorder="1" applyAlignment="1">
      <alignment horizontal="center" vertical="center" wrapText="1"/>
    </xf>
    <xf numFmtId="14" fontId="0" fillId="0" borderId="14" xfId="0" quotePrefix="1" applyNumberFormat="1" applyFill="1" applyBorder="1" applyAlignment="1">
      <alignment horizontal="center" vertical="center" wrapText="1"/>
    </xf>
    <xf numFmtId="14" fontId="0" fillId="0" borderId="15" xfId="0" quotePrefix="1"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Alignment="1">
      <alignment horizontal="justify" vertical="center"/>
    </xf>
    <xf numFmtId="0" fontId="23" fillId="0" borderId="12"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2"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12" xfId="0" applyFont="1" applyFill="1" applyBorder="1" applyAlignment="1">
      <alignment horizontal="center" vertical="center" wrapText="1" readingOrder="1"/>
    </xf>
    <xf numFmtId="0" fontId="16" fillId="0" borderId="12" xfId="0" applyFont="1" applyBorder="1" applyAlignment="1">
      <alignment horizontal="center" vertical="center" wrapText="1" readingOrder="1"/>
    </xf>
    <xf numFmtId="0" fontId="9" fillId="0" borderId="12" xfId="0" applyFont="1" applyFill="1" applyBorder="1" applyAlignment="1">
      <alignment horizontal="center" vertical="center" wrapText="1" readingOrder="1"/>
    </xf>
    <xf numFmtId="0" fontId="1" fillId="0" borderId="12"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0" fillId="0" borderId="13" xfId="0" applyBorder="1" applyAlignment="1">
      <alignment horizontal="center" vertical="center" wrapText="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5" fillId="2" borderId="4" xfId="0" applyFont="1" applyFill="1" applyBorder="1" applyAlignment="1">
      <alignment horizontal="left" vertical="center" wrapText="1" readingOrder="1"/>
    </xf>
    <xf numFmtId="0" fontId="5" fillId="2" borderId="10" xfId="0" applyFont="1" applyFill="1" applyBorder="1" applyAlignment="1">
      <alignment horizontal="left" vertical="center" wrapText="1" readingOrder="1"/>
    </xf>
    <xf numFmtId="164" fontId="5" fillId="2" borderId="3" xfId="0" applyNumberFormat="1" applyFont="1" applyFill="1" applyBorder="1" applyAlignment="1">
      <alignment horizontal="right" vertical="center" wrapText="1" readingOrder="1"/>
    </xf>
    <xf numFmtId="164" fontId="5" fillId="2" borderId="1" xfId="0" applyNumberFormat="1" applyFont="1" applyFill="1" applyBorder="1" applyAlignment="1">
      <alignment horizontal="right" vertical="center" wrapText="1" readingOrder="1"/>
    </xf>
    <xf numFmtId="0" fontId="0" fillId="0" borderId="12" xfId="0" applyFill="1" applyBorder="1" applyAlignment="1">
      <alignment horizontal="center" vertical="center" wrapText="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7"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7" xfId="0" applyFont="1" applyFill="1" applyBorder="1" applyAlignment="1">
      <alignment horizontal="center" vertical="center" wrapText="1" readingOrder="1"/>
    </xf>
    <xf numFmtId="0" fontId="15" fillId="0" borderId="2" xfId="0" applyFont="1" applyFill="1" applyBorder="1" applyAlignment="1">
      <alignment horizontal="center" vertical="center" wrapText="1" readingOrder="1"/>
    </xf>
  </cellXfs>
  <cellStyles count="21">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Comma" xfId="2" builtinId="3"/>
    <cellStyle name="Currency 2" xfId="17"/>
    <cellStyle name="Hyperlink" xfId="1" builtinId="8"/>
    <cellStyle name="Normal" xfId="0" builtinId="0"/>
    <cellStyle name="Normal 2" xfId="3"/>
    <cellStyle name="Normal 3" xfId="4"/>
    <cellStyle name="Normal 4" xfId="20"/>
    <cellStyle name="Note 2" xfId="18"/>
    <cellStyle name="Total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rch006\AppData\Local\Microsoft\Windows\Temporary%20Internet%20Files\Low\Content.IE5\9KI2VL94\updated-template-for-ce-expenses%2520june20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pitality provide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46" customWidth="1"/>
    <col min="2" max="16384" width="8.7109375" style="46"/>
  </cols>
  <sheetData>
    <row r="1" spans="1:1" ht="15" x14ac:dyDescent="0.2">
      <c r="A1" s="53" t="s">
        <v>24</v>
      </c>
    </row>
    <row r="2" spans="1:1" x14ac:dyDescent="0.2">
      <c r="A2" s="46" t="s">
        <v>32</v>
      </c>
    </row>
    <row r="3" spans="1:1" ht="15" x14ac:dyDescent="0.2">
      <c r="A3" s="47" t="s">
        <v>29</v>
      </c>
    </row>
    <row r="4" spans="1:1" x14ac:dyDescent="0.2">
      <c r="A4" s="70" t="s">
        <v>34</v>
      </c>
    </row>
    <row r="5" spans="1:1" x14ac:dyDescent="0.2">
      <c r="A5" s="70" t="s">
        <v>33</v>
      </c>
    </row>
    <row r="6" spans="1:1" x14ac:dyDescent="0.2">
      <c r="A6" s="70" t="s">
        <v>35</v>
      </c>
    </row>
    <row r="7" spans="1:1" x14ac:dyDescent="0.2">
      <c r="A7" s="70" t="s">
        <v>36</v>
      </c>
    </row>
    <row r="8" spans="1:1" ht="15" x14ac:dyDescent="0.2">
      <c r="A8" s="47" t="s">
        <v>37</v>
      </c>
    </row>
    <row r="9" spans="1:1" x14ac:dyDescent="0.2">
      <c r="A9" s="51" t="s">
        <v>38</v>
      </c>
    </row>
    <row r="10" spans="1:1" x14ac:dyDescent="0.2">
      <c r="A10" s="70" t="s">
        <v>39</v>
      </c>
    </row>
    <row r="11" spans="1:1" x14ac:dyDescent="0.2">
      <c r="A11" s="70" t="s">
        <v>40</v>
      </c>
    </row>
    <row r="12" spans="1:1" x14ac:dyDescent="0.2">
      <c r="A12" s="48" t="s">
        <v>41</v>
      </c>
    </row>
    <row r="13" spans="1:1" x14ac:dyDescent="0.2">
      <c r="A13" s="70" t="s">
        <v>42</v>
      </c>
    </row>
    <row r="14" spans="1:1" ht="15" x14ac:dyDescent="0.2">
      <c r="A14" s="47" t="s">
        <v>43</v>
      </c>
    </row>
    <row r="15" spans="1:1" x14ac:dyDescent="0.2">
      <c r="A15" s="48" t="s">
        <v>18</v>
      </c>
    </row>
    <row r="16" spans="1:1" x14ac:dyDescent="0.2">
      <c r="A16" s="49" t="s">
        <v>54</v>
      </c>
    </row>
    <row r="17" spans="1:1" x14ac:dyDescent="0.2">
      <c r="A17" s="45" t="s">
        <v>55</v>
      </c>
    </row>
    <row r="18" spans="1:1" ht="15" x14ac:dyDescent="0.2">
      <c r="A18" s="72" t="s">
        <v>20</v>
      </c>
    </row>
    <row r="19" spans="1:1" x14ac:dyDescent="0.2">
      <c r="A19" s="45" t="s">
        <v>56</v>
      </c>
    </row>
    <row r="20" spans="1:1" ht="15" x14ac:dyDescent="0.2">
      <c r="A20" s="47" t="s">
        <v>44</v>
      </c>
    </row>
    <row r="21" spans="1:1" ht="15" x14ac:dyDescent="0.2">
      <c r="A21" s="47" t="s">
        <v>45</v>
      </c>
    </row>
    <row r="22" spans="1:1" ht="29.25" x14ac:dyDescent="0.2">
      <c r="A22" s="48" t="s">
        <v>57</v>
      </c>
    </row>
    <row r="23" spans="1:1" x14ac:dyDescent="0.2">
      <c r="A23" s="48" t="s">
        <v>46</v>
      </c>
    </row>
    <row r="24" spans="1:1" ht="28.5" x14ac:dyDescent="0.2">
      <c r="A24" s="48" t="s">
        <v>58</v>
      </c>
    </row>
    <row r="25" spans="1:1" ht="28.5" x14ac:dyDescent="0.2">
      <c r="A25" s="48" t="s">
        <v>59</v>
      </c>
    </row>
    <row r="26" spans="1:1" x14ac:dyDescent="0.2">
      <c r="A26" s="48" t="s">
        <v>47</v>
      </c>
    </row>
    <row r="27" spans="1:1" ht="28.5" customHeight="1" x14ac:dyDescent="0.2">
      <c r="A27" s="48" t="s">
        <v>48</v>
      </c>
    </row>
    <row r="28" spans="1:1" ht="28.5" x14ac:dyDescent="0.2">
      <c r="A28" s="51" t="s">
        <v>49</v>
      </c>
    </row>
    <row r="29" spans="1:1" ht="15" x14ac:dyDescent="0.2">
      <c r="A29" s="47" t="s">
        <v>11</v>
      </c>
    </row>
    <row r="30" spans="1:1" ht="14.25" customHeight="1" x14ac:dyDescent="0.2">
      <c r="A30" s="49" t="s">
        <v>21</v>
      </c>
    </row>
    <row r="31" spans="1:1" ht="14.25" customHeight="1" x14ac:dyDescent="0.2">
      <c r="A31" s="49" t="s">
        <v>60</v>
      </c>
    </row>
    <row r="32" spans="1:1" x14ac:dyDescent="0.2">
      <c r="A32" s="45" t="s">
        <v>61</v>
      </c>
    </row>
    <row r="33" spans="1:1" x14ac:dyDescent="0.2">
      <c r="A33" s="45" t="s">
        <v>50</v>
      </c>
    </row>
    <row r="34" spans="1:1" ht="28.5" x14ac:dyDescent="0.2">
      <c r="A34" s="57" t="s">
        <v>51</v>
      </c>
    </row>
    <row r="35" spans="1:1" x14ac:dyDescent="0.2">
      <c r="A35" s="50" t="s">
        <v>22</v>
      </c>
    </row>
    <row r="36" spans="1:1" ht="28.5" customHeight="1" x14ac:dyDescent="0.2">
      <c r="A36" s="48" t="s">
        <v>52</v>
      </c>
    </row>
    <row r="37" spans="1:1" x14ac:dyDescent="0.2">
      <c r="A37" s="57" t="s">
        <v>23</v>
      </c>
    </row>
    <row r="38" spans="1:1" x14ac:dyDescent="0.2">
      <c r="A38" s="45" t="s">
        <v>62</v>
      </c>
    </row>
    <row r="39" spans="1:1" x14ac:dyDescent="0.2">
      <c r="A39" s="45" t="s">
        <v>53</v>
      </c>
    </row>
    <row r="40" spans="1:1" x14ac:dyDescent="0.2">
      <c r="A40" s="45"/>
    </row>
    <row r="41" spans="1:1" x14ac:dyDescent="0.2">
      <c r="A41" s="45"/>
    </row>
    <row r="42" spans="1:1" x14ac:dyDescent="0.2">
      <c r="A42" s="71" t="s">
        <v>19</v>
      </c>
    </row>
    <row r="43" spans="1:1" x14ac:dyDescent="0.2">
      <c r="A43" s="79" t="s">
        <v>63</v>
      </c>
    </row>
    <row r="48" spans="1:1" x14ac:dyDescent="0.2">
      <c r="A48" s="5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topLeftCell="A55" zoomScaleNormal="100" workbookViewId="0">
      <selection activeCell="H22" sqref="H22"/>
    </sheetView>
  </sheetViews>
  <sheetFormatPr defaultColWidth="9.140625" defaultRowHeight="12.75" x14ac:dyDescent="0.2"/>
  <cols>
    <col min="1" max="1" width="23.5703125" style="6" customWidth="1"/>
    <col min="2" max="2" width="23.5703125" style="1" customWidth="1"/>
    <col min="3" max="4" width="27.5703125" style="1" customWidth="1"/>
    <col min="5" max="5" width="18.42578125" style="1" customWidth="1"/>
    <col min="6" max="6" width="13.85546875" style="1" customWidth="1"/>
    <col min="7" max="7" width="9.140625" style="1"/>
    <col min="8" max="8" width="11.7109375" style="1" customWidth="1"/>
    <col min="9" max="16384" width="9.140625" style="1"/>
  </cols>
  <sheetData>
    <row r="1" spans="1:10" ht="36" customHeight="1" x14ac:dyDescent="0.2">
      <c r="A1" s="152" t="s">
        <v>16</v>
      </c>
      <c r="B1" s="152"/>
      <c r="C1" s="152"/>
      <c r="D1" s="152"/>
    </row>
    <row r="2" spans="1:10" ht="36" customHeight="1" x14ac:dyDescent="0.2">
      <c r="A2" s="39" t="s">
        <v>7</v>
      </c>
      <c r="B2" s="156" t="s">
        <v>64</v>
      </c>
      <c r="C2" s="156"/>
      <c r="D2" s="156"/>
      <c r="F2" s="124"/>
    </row>
    <row r="3" spans="1:10" ht="36" customHeight="1" x14ac:dyDescent="0.2">
      <c r="A3" s="39" t="s">
        <v>8</v>
      </c>
      <c r="B3" s="157" t="s">
        <v>65</v>
      </c>
      <c r="C3" s="157"/>
      <c r="D3" s="157"/>
      <c r="F3" s="124"/>
    </row>
    <row r="4" spans="1:10" ht="36" customHeight="1" x14ac:dyDescent="0.2">
      <c r="A4" s="39" t="s">
        <v>3</v>
      </c>
      <c r="B4" s="157" t="s">
        <v>66</v>
      </c>
      <c r="C4" s="157"/>
      <c r="D4" s="157"/>
    </row>
    <row r="5" spans="1:10" s="3" customFormat="1" ht="36" customHeight="1" x14ac:dyDescent="0.2">
      <c r="A5" s="158" t="s">
        <v>9</v>
      </c>
      <c r="B5" s="159"/>
      <c r="C5" s="159"/>
      <c r="D5" s="159"/>
    </row>
    <row r="6" spans="1:10" s="3" customFormat="1" ht="35.25" customHeight="1" x14ac:dyDescent="0.2">
      <c r="A6" s="160" t="s">
        <v>28</v>
      </c>
      <c r="B6" s="161"/>
      <c r="C6" s="161"/>
      <c r="D6" s="161"/>
    </row>
    <row r="7" spans="1:10" s="4" customFormat="1" ht="19.5" customHeight="1" x14ac:dyDescent="0.2">
      <c r="A7" s="155" t="s">
        <v>67</v>
      </c>
      <c r="B7" s="155"/>
      <c r="C7" s="155"/>
      <c r="D7" s="155"/>
    </row>
    <row r="8" spans="1:10" s="35" customFormat="1" x14ac:dyDescent="0.2">
      <c r="A8" s="85" t="s">
        <v>17</v>
      </c>
      <c r="B8" s="85" t="s">
        <v>68</v>
      </c>
      <c r="C8" s="85" t="s">
        <v>69</v>
      </c>
      <c r="D8" s="85" t="s">
        <v>77</v>
      </c>
    </row>
    <row r="9" spans="1:10" ht="32.450000000000003" customHeight="1" x14ac:dyDescent="0.2">
      <c r="A9" s="169" t="s">
        <v>162</v>
      </c>
      <c r="B9" s="88">
        <v>1770.3444999999999</v>
      </c>
      <c r="C9" s="166" t="s">
        <v>163</v>
      </c>
      <c r="D9" s="126" t="s">
        <v>164</v>
      </c>
    </row>
    <row r="10" spans="1:10" ht="18.600000000000001" customHeight="1" x14ac:dyDescent="0.2">
      <c r="A10" s="138"/>
      <c r="B10" s="88">
        <v>118.97900000000004</v>
      </c>
      <c r="C10" s="167"/>
      <c r="D10" s="126" t="s">
        <v>165</v>
      </c>
    </row>
    <row r="11" spans="1:10" ht="13.15" customHeight="1" x14ac:dyDescent="0.2">
      <c r="A11" s="169" t="s">
        <v>71</v>
      </c>
      <c r="B11" s="88">
        <v>492.6</v>
      </c>
      <c r="C11" s="166" t="s">
        <v>177</v>
      </c>
      <c r="D11" s="89" t="s">
        <v>72</v>
      </c>
      <c r="E11" s="141"/>
      <c r="F11" s="140"/>
      <c r="I11" s="134"/>
      <c r="J11" s="134"/>
    </row>
    <row r="12" spans="1:10" x14ac:dyDescent="0.2">
      <c r="A12" s="137"/>
      <c r="B12" s="132">
        <v>1352.66</v>
      </c>
      <c r="C12" s="168"/>
      <c r="D12" s="89" t="s">
        <v>70</v>
      </c>
      <c r="E12" s="141"/>
      <c r="F12" s="140"/>
      <c r="H12" s="134"/>
      <c r="I12" s="134"/>
      <c r="J12" s="134"/>
    </row>
    <row r="13" spans="1:10" ht="24.75" customHeight="1" x14ac:dyDescent="0.2">
      <c r="A13" s="138"/>
      <c r="B13" s="88">
        <v>214.28</v>
      </c>
      <c r="C13" s="167"/>
      <c r="D13" s="89" t="s">
        <v>73</v>
      </c>
      <c r="E13" s="141"/>
      <c r="F13" s="140"/>
      <c r="H13" s="134"/>
      <c r="I13" s="134"/>
      <c r="J13" s="134"/>
    </row>
    <row r="14" spans="1:10" ht="12.75" customHeight="1" x14ac:dyDescent="0.2">
      <c r="A14" s="84" t="s">
        <v>75</v>
      </c>
      <c r="B14" s="88">
        <v>19.96</v>
      </c>
      <c r="C14" s="125"/>
      <c r="D14" s="123" t="s">
        <v>74</v>
      </c>
      <c r="F14" s="140"/>
    </row>
    <row r="15" spans="1:10" x14ac:dyDescent="0.2">
      <c r="A15" s="144" t="s">
        <v>166</v>
      </c>
      <c r="B15" s="127">
        <f>9641.1*1.15</f>
        <v>11087.264999999999</v>
      </c>
      <c r="C15" s="142" t="s">
        <v>167</v>
      </c>
      <c r="D15" s="128" t="s">
        <v>72</v>
      </c>
      <c r="F15" s="140"/>
    </row>
    <row r="16" spans="1:10" x14ac:dyDescent="0.2">
      <c r="A16" s="143"/>
      <c r="B16" s="127">
        <f>300*1.15</f>
        <v>345</v>
      </c>
      <c r="C16" s="143"/>
      <c r="D16" s="128" t="s">
        <v>73</v>
      </c>
      <c r="F16" s="140"/>
    </row>
    <row r="17" spans="1:4" x14ac:dyDescent="0.2">
      <c r="A17" s="142" t="s">
        <v>158</v>
      </c>
      <c r="B17" s="127">
        <f>1206.5*1.15</f>
        <v>1387.4749999999999</v>
      </c>
      <c r="C17" s="142" t="s">
        <v>157</v>
      </c>
      <c r="D17" s="128" t="s">
        <v>72</v>
      </c>
    </row>
    <row r="18" spans="1:4" x14ac:dyDescent="0.2">
      <c r="A18" s="143"/>
      <c r="B18" s="127">
        <f>1050*1.15</f>
        <v>1207.5</v>
      </c>
      <c r="C18" s="143"/>
      <c r="D18" s="128" t="s">
        <v>70</v>
      </c>
    </row>
    <row r="19" spans="1:4" x14ac:dyDescent="0.2">
      <c r="A19" s="10"/>
      <c r="B19" s="81"/>
      <c r="C19" s="81"/>
      <c r="D19" s="11"/>
    </row>
    <row r="20" spans="1:4" x14ac:dyDescent="0.2">
      <c r="A20" s="10"/>
      <c r="B20" s="81"/>
      <c r="C20" s="81"/>
      <c r="D20" s="11"/>
    </row>
    <row r="21" spans="1:4" hidden="1" x14ac:dyDescent="0.2">
      <c r="A21" s="10"/>
      <c r="B21" s="81"/>
      <c r="C21" s="81"/>
      <c r="D21" s="11"/>
    </row>
    <row r="22" spans="1:4" ht="19.5" customHeight="1" x14ac:dyDescent="0.2">
      <c r="A22" s="60" t="s">
        <v>4</v>
      </c>
      <c r="B22" s="86">
        <f>SUM(B9:B21)</f>
        <v>17996.0635</v>
      </c>
      <c r="C22" s="81"/>
      <c r="D22" s="11"/>
    </row>
    <row r="23" spans="1:4" s="4" customFormat="1" ht="15.75" x14ac:dyDescent="0.2">
      <c r="A23" s="162" t="s">
        <v>13</v>
      </c>
      <c r="B23" s="163"/>
      <c r="C23" s="163"/>
      <c r="D23" s="87"/>
    </row>
    <row r="24" spans="1:4" s="35" customFormat="1" ht="37.5" customHeight="1" x14ac:dyDescent="0.2">
      <c r="A24" s="85" t="s">
        <v>17</v>
      </c>
      <c r="B24" s="85" t="s">
        <v>68</v>
      </c>
      <c r="C24" s="85" t="s">
        <v>76</v>
      </c>
      <c r="D24" s="85" t="s">
        <v>77</v>
      </c>
    </row>
    <row r="25" spans="1:4" s="90" customFormat="1" ht="25.5" x14ac:dyDescent="0.2">
      <c r="A25" s="136" t="s">
        <v>99</v>
      </c>
      <c r="B25" s="92">
        <f>231.01*1.15</f>
        <v>265.66149999999999</v>
      </c>
      <c r="C25" s="139" t="s">
        <v>100</v>
      </c>
      <c r="D25" s="91" t="s">
        <v>101</v>
      </c>
    </row>
    <row r="26" spans="1:4" s="90" customFormat="1" x14ac:dyDescent="0.2">
      <c r="A26" s="148"/>
      <c r="B26" s="92">
        <f>47.08</f>
        <v>47.08</v>
      </c>
      <c r="C26" s="147"/>
      <c r="D26" s="91" t="s">
        <v>102</v>
      </c>
    </row>
    <row r="27" spans="1:4" s="90" customFormat="1" x14ac:dyDescent="0.2">
      <c r="A27" s="136">
        <v>42534</v>
      </c>
      <c r="B27" s="92">
        <f>67.34*1.15</f>
        <v>77.441000000000003</v>
      </c>
      <c r="C27" s="142" t="s">
        <v>168</v>
      </c>
      <c r="D27" s="91" t="s">
        <v>103</v>
      </c>
    </row>
    <row r="28" spans="1:4" s="90" customFormat="1" x14ac:dyDescent="0.2">
      <c r="A28" s="148"/>
      <c r="B28" s="92">
        <v>43.7</v>
      </c>
      <c r="C28" s="143"/>
      <c r="D28" s="91" t="s">
        <v>104</v>
      </c>
    </row>
    <row r="29" spans="1:4" s="90" customFormat="1" x14ac:dyDescent="0.2">
      <c r="A29" s="136" t="s">
        <v>105</v>
      </c>
      <c r="B29" s="92">
        <f>228.8*1.15</f>
        <v>263.12</v>
      </c>
      <c r="C29" s="139" t="s">
        <v>106</v>
      </c>
      <c r="D29" s="96" t="s">
        <v>107</v>
      </c>
    </row>
    <row r="30" spans="1:4" s="90" customFormat="1" x14ac:dyDescent="0.2">
      <c r="A30" s="149"/>
      <c r="B30" s="92">
        <f>92.67</f>
        <v>92.67</v>
      </c>
      <c r="C30" s="150"/>
      <c r="D30" s="96" t="s">
        <v>108</v>
      </c>
    </row>
    <row r="31" spans="1:4" s="90" customFormat="1" x14ac:dyDescent="0.2">
      <c r="A31" s="148"/>
      <c r="B31" s="92">
        <f>90.3</f>
        <v>90.3</v>
      </c>
      <c r="C31" s="147"/>
      <c r="D31" s="96" t="s">
        <v>109</v>
      </c>
    </row>
    <row r="32" spans="1:4" s="90" customFormat="1" ht="26.45" customHeight="1" x14ac:dyDescent="0.2">
      <c r="A32" s="136" t="s">
        <v>110</v>
      </c>
      <c r="B32" s="92">
        <f>546.59*1.15</f>
        <v>628.57849999999996</v>
      </c>
      <c r="C32" s="139" t="s">
        <v>129</v>
      </c>
      <c r="D32" s="91" t="s">
        <v>111</v>
      </c>
    </row>
    <row r="33" spans="1:4" s="90" customFormat="1" x14ac:dyDescent="0.2">
      <c r="A33" s="149"/>
      <c r="B33" s="92">
        <f>202.79*1.15</f>
        <v>233.20849999999999</v>
      </c>
      <c r="C33" s="150"/>
      <c r="D33" s="96" t="s">
        <v>70</v>
      </c>
    </row>
    <row r="34" spans="1:4" s="90" customFormat="1" x14ac:dyDescent="0.2">
      <c r="A34" s="149"/>
      <c r="B34" s="92">
        <v>85.5</v>
      </c>
      <c r="C34" s="150"/>
      <c r="D34" s="96" t="s">
        <v>104</v>
      </c>
    </row>
    <row r="35" spans="1:4" s="90" customFormat="1" ht="25.5" x14ac:dyDescent="0.2">
      <c r="A35" s="136" t="s">
        <v>112</v>
      </c>
      <c r="B35" s="92">
        <f>473.75*1.15</f>
        <v>544.8125</v>
      </c>
      <c r="C35" s="139" t="s">
        <v>172</v>
      </c>
      <c r="D35" s="91" t="s">
        <v>113</v>
      </c>
    </row>
    <row r="36" spans="1:4" s="90" customFormat="1" x14ac:dyDescent="0.2">
      <c r="A36" s="148"/>
      <c r="B36" s="92">
        <f>54.73*1.15</f>
        <v>62.939499999999988</v>
      </c>
      <c r="C36" s="147"/>
      <c r="D36" s="96" t="s">
        <v>114</v>
      </c>
    </row>
    <row r="37" spans="1:4" s="90" customFormat="1" ht="26.45" customHeight="1" x14ac:dyDescent="0.2">
      <c r="A37" s="136" t="s">
        <v>115</v>
      </c>
      <c r="B37" s="92">
        <f>457.56*1.15</f>
        <v>526.19399999999996</v>
      </c>
      <c r="C37" s="139" t="s">
        <v>130</v>
      </c>
      <c r="D37" s="91" t="s">
        <v>116</v>
      </c>
    </row>
    <row r="38" spans="1:4" s="90" customFormat="1" ht="26.45" customHeight="1" x14ac:dyDescent="0.2">
      <c r="A38" s="148"/>
      <c r="B38" s="92">
        <v>43.7</v>
      </c>
      <c r="C38" s="147"/>
      <c r="D38" s="91" t="s">
        <v>104</v>
      </c>
    </row>
    <row r="39" spans="1:4" s="90" customFormat="1" x14ac:dyDescent="0.2">
      <c r="A39" s="136" t="s">
        <v>117</v>
      </c>
      <c r="B39" s="92">
        <f>(246.99-234.49)*1.15</f>
        <v>14.374999999999998</v>
      </c>
      <c r="C39" s="142" t="s">
        <v>131</v>
      </c>
      <c r="D39" s="101" t="s">
        <v>118</v>
      </c>
    </row>
    <row r="40" spans="1:4" s="90" customFormat="1" x14ac:dyDescent="0.2">
      <c r="A40" s="148"/>
      <c r="B40" s="92">
        <v>85.5</v>
      </c>
      <c r="C40" s="143"/>
      <c r="D40" s="101" t="s">
        <v>104</v>
      </c>
    </row>
    <row r="41" spans="1:4" s="90" customFormat="1" ht="25.9" customHeight="1" x14ac:dyDescent="0.2">
      <c r="A41" s="136" t="s">
        <v>119</v>
      </c>
      <c r="B41" s="92">
        <f>445.21*1.15</f>
        <v>511.99149999999992</v>
      </c>
      <c r="C41" s="139" t="s">
        <v>132</v>
      </c>
      <c r="D41" s="91" t="s">
        <v>101</v>
      </c>
    </row>
    <row r="42" spans="1:4" s="90" customFormat="1" x14ac:dyDescent="0.2">
      <c r="A42" s="149"/>
      <c r="B42" s="92">
        <f>182.3*1.15</f>
        <v>209.64500000000001</v>
      </c>
      <c r="C42" s="150"/>
      <c r="D42" s="91" t="s">
        <v>70</v>
      </c>
    </row>
    <row r="43" spans="1:4" s="90" customFormat="1" x14ac:dyDescent="0.2">
      <c r="A43" s="149"/>
      <c r="B43" s="92">
        <f>69.08*1.15</f>
        <v>79.441999999999993</v>
      </c>
      <c r="C43" s="150"/>
      <c r="D43" s="91" t="s">
        <v>114</v>
      </c>
    </row>
    <row r="44" spans="1:4" s="90" customFormat="1" x14ac:dyDescent="0.2">
      <c r="A44" s="148"/>
      <c r="B44" s="92">
        <v>87.4</v>
      </c>
      <c r="C44" s="147"/>
      <c r="D44" s="91" t="s">
        <v>104</v>
      </c>
    </row>
    <row r="45" spans="1:4" s="90" customFormat="1" ht="26.45" customHeight="1" x14ac:dyDescent="0.2">
      <c r="A45" s="136" t="s">
        <v>120</v>
      </c>
      <c r="B45" s="92">
        <f>400.92*1.15</f>
        <v>461.05799999999999</v>
      </c>
      <c r="C45" s="139" t="s">
        <v>133</v>
      </c>
      <c r="D45" s="91" t="s">
        <v>121</v>
      </c>
    </row>
    <row r="46" spans="1:4" s="90" customFormat="1" x14ac:dyDescent="0.2">
      <c r="A46" s="149"/>
      <c r="B46" s="92">
        <v>27.5</v>
      </c>
      <c r="C46" s="150"/>
      <c r="D46" s="96" t="s">
        <v>122</v>
      </c>
    </row>
    <row r="47" spans="1:4" s="90" customFormat="1" x14ac:dyDescent="0.2">
      <c r="A47" s="149"/>
      <c r="B47" s="92">
        <f>91.4*1.075</f>
        <v>98.254999999999995</v>
      </c>
      <c r="C47" s="150"/>
      <c r="D47" s="96" t="s">
        <v>108</v>
      </c>
    </row>
    <row r="48" spans="1:4" s="90" customFormat="1" x14ac:dyDescent="0.2">
      <c r="A48" s="148"/>
      <c r="B48" s="92">
        <f>87.2*1.075</f>
        <v>93.74</v>
      </c>
      <c r="C48" s="147"/>
      <c r="D48" s="96" t="s">
        <v>109</v>
      </c>
    </row>
    <row r="49" spans="1:8" s="90" customFormat="1" ht="51" x14ac:dyDescent="0.2">
      <c r="A49" s="94" t="s">
        <v>123</v>
      </c>
      <c r="B49" s="92">
        <f>434.11*1.15</f>
        <v>499.22649999999999</v>
      </c>
      <c r="C49" s="129" t="s">
        <v>176</v>
      </c>
      <c r="D49" s="91" t="s">
        <v>116</v>
      </c>
      <c r="E49" s="133"/>
      <c r="F49" s="102"/>
      <c r="G49" s="103"/>
      <c r="H49" s="102"/>
    </row>
    <row r="50" spans="1:8" s="90" customFormat="1" ht="26.45" customHeight="1" x14ac:dyDescent="0.2">
      <c r="A50" s="136" t="s">
        <v>124</v>
      </c>
      <c r="B50" s="92">
        <f>514.16*1.15</f>
        <v>591.28399999999988</v>
      </c>
      <c r="C50" s="139" t="s">
        <v>125</v>
      </c>
      <c r="D50" s="91" t="s">
        <v>126</v>
      </c>
    </row>
    <row r="51" spans="1:8" s="90" customFormat="1" x14ac:dyDescent="0.2">
      <c r="A51" s="149"/>
      <c r="B51" s="92">
        <f>59.6*1.075</f>
        <v>64.069999999999993</v>
      </c>
      <c r="C51" s="150"/>
      <c r="D51" s="91" t="s">
        <v>127</v>
      </c>
    </row>
    <row r="52" spans="1:8" s="90" customFormat="1" x14ac:dyDescent="0.2">
      <c r="A52" s="148"/>
      <c r="B52" s="92">
        <v>43.7</v>
      </c>
      <c r="C52" s="147"/>
      <c r="D52" s="91" t="s">
        <v>104</v>
      </c>
    </row>
    <row r="53" spans="1:8" s="90" customFormat="1" ht="26.45" customHeight="1" x14ac:dyDescent="0.2">
      <c r="A53" s="94" t="s">
        <v>128</v>
      </c>
      <c r="B53" s="92">
        <f>20.5*1.15</f>
        <v>23.574999999999999</v>
      </c>
      <c r="C53" s="120" t="s">
        <v>131</v>
      </c>
      <c r="D53" s="91" t="s">
        <v>118</v>
      </c>
    </row>
    <row r="54" spans="1:8" s="90" customFormat="1" x14ac:dyDescent="0.2">
      <c r="A54" s="145" t="s">
        <v>155</v>
      </c>
      <c r="B54" s="130">
        <f>164*1.15</f>
        <v>188.6</v>
      </c>
      <c r="C54" s="142" t="s">
        <v>175</v>
      </c>
      <c r="D54" s="101" t="s">
        <v>161</v>
      </c>
      <c r="F54" s="102"/>
    </row>
    <row r="55" spans="1:8" s="90" customFormat="1" x14ac:dyDescent="0.2">
      <c r="A55" s="146"/>
      <c r="B55" s="130">
        <f>57.19*1.15</f>
        <v>65.768499999999989</v>
      </c>
      <c r="C55" s="143"/>
      <c r="D55" s="101" t="s">
        <v>114</v>
      </c>
    </row>
    <row r="56" spans="1:8" s="90" customFormat="1" ht="26.45" customHeight="1" x14ac:dyDescent="0.2">
      <c r="A56" s="131" t="s">
        <v>154</v>
      </c>
      <c r="B56" s="130">
        <f>12.5*1.15</f>
        <v>14.374999999999998</v>
      </c>
      <c r="C56" s="129" t="s">
        <v>131</v>
      </c>
      <c r="D56" s="101" t="s">
        <v>101</v>
      </c>
    </row>
    <row r="57" spans="1:8" ht="12.6" customHeight="1" x14ac:dyDescent="0.2">
      <c r="A57" s="10"/>
      <c r="B57" s="81"/>
      <c r="C57" s="81"/>
      <c r="D57" s="11"/>
    </row>
    <row r="58" spans="1:8" x14ac:dyDescent="0.2">
      <c r="A58" s="10"/>
      <c r="B58" s="81"/>
      <c r="C58" s="81"/>
      <c r="D58" s="11"/>
    </row>
    <row r="59" spans="1:8" hidden="1" x14ac:dyDescent="0.2">
      <c r="A59" s="10"/>
      <c r="B59" s="81"/>
      <c r="C59" s="81"/>
      <c r="D59" s="11"/>
    </row>
    <row r="60" spans="1:8" ht="19.5" customHeight="1" x14ac:dyDescent="0.2">
      <c r="A60" s="60" t="s">
        <v>4</v>
      </c>
      <c r="B60" s="98">
        <f>SUM(B25:B59)</f>
        <v>6164.4109999999991</v>
      </c>
      <c r="C60" s="81"/>
      <c r="D60" s="11"/>
    </row>
    <row r="61" spans="1:8" ht="19.5" customHeight="1" x14ac:dyDescent="0.2">
      <c r="A61" s="164" t="s">
        <v>12</v>
      </c>
      <c r="B61" s="165"/>
      <c r="C61" s="165"/>
      <c r="D61" s="99"/>
    </row>
    <row r="62" spans="1:8" s="36" customFormat="1" ht="25.5" customHeight="1" x14ac:dyDescent="0.2">
      <c r="A62" s="85" t="s">
        <v>0</v>
      </c>
      <c r="B62" s="85" t="s">
        <v>68</v>
      </c>
      <c r="C62" s="85" t="s">
        <v>76</v>
      </c>
      <c r="D62" s="85" t="s">
        <v>77</v>
      </c>
    </row>
    <row r="63" spans="1:8" s="90" customFormat="1" ht="12.75" customHeight="1" x14ac:dyDescent="0.2">
      <c r="A63" s="94">
        <v>42537</v>
      </c>
      <c r="B63" s="92">
        <f>17.22*1.15</f>
        <v>19.802999999999997</v>
      </c>
      <c r="C63" s="95" t="s">
        <v>80</v>
      </c>
      <c r="D63" s="91" t="s">
        <v>79</v>
      </c>
      <c r="E63" s="93"/>
    </row>
    <row r="64" spans="1:8" s="90" customFormat="1" ht="12.75" customHeight="1" x14ac:dyDescent="0.2">
      <c r="A64" s="94">
        <v>42551</v>
      </c>
      <c r="B64" s="92">
        <f>16.73*1.15</f>
        <v>19.2395</v>
      </c>
      <c r="C64" s="95" t="s">
        <v>81</v>
      </c>
      <c r="D64" s="91" t="s">
        <v>79</v>
      </c>
      <c r="E64" s="93"/>
    </row>
    <row r="65" spans="1:6" ht="12.75" customHeight="1" x14ac:dyDescent="0.2">
      <c r="A65" s="136" t="s">
        <v>82</v>
      </c>
      <c r="B65" s="92">
        <v>18.28</v>
      </c>
      <c r="C65" s="139" t="s">
        <v>173</v>
      </c>
      <c r="D65" s="91" t="s">
        <v>79</v>
      </c>
    </row>
    <row r="66" spans="1:6" ht="12.75" customHeight="1" x14ac:dyDescent="0.2">
      <c r="A66" s="149"/>
      <c r="B66" s="92">
        <v>15.91</v>
      </c>
      <c r="C66" s="147"/>
      <c r="D66" s="91" t="s">
        <v>83</v>
      </c>
      <c r="F66" s="97"/>
    </row>
    <row r="67" spans="1:6" ht="12.75" customHeight="1" x14ac:dyDescent="0.2">
      <c r="A67" s="149"/>
      <c r="B67" s="92">
        <v>-18.28</v>
      </c>
      <c r="C67" s="139" t="s">
        <v>84</v>
      </c>
      <c r="D67" s="91" t="s">
        <v>79</v>
      </c>
    </row>
    <row r="68" spans="1:6" ht="12.75" customHeight="1" x14ac:dyDescent="0.2">
      <c r="A68" s="148"/>
      <c r="B68" s="92">
        <v>-15.91</v>
      </c>
      <c r="C68" s="147"/>
      <c r="D68" s="91" t="s">
        <v>83</v>
      </c>
    </row>
    <row r="69" spans="1:6" ht="25.5" x14ac:dyDescent="0.2">
      <c r="A69" s="94" t="s">
        <v>88</v>
      </c>
      <c r="B69" s="92">
        <v>76.11</v>
      </c>
      <c r="C69" s="135" t="s">
        <v>174</v>
      </c>
      <c r="D69" s="91" t="s">
        <v>89</v>
      </c>
      <c r="F69" s="97"/>
    </row>
    <row r="70" spans="1:6" ht="12.75" customHeight="1" x14ac:dyDescent="0.2">
      <c r="A70" s="136" t="s">
        <v>90</v>
      </c>
      <c r="B70" s="92">
        <v>90.09</v>
      </c>
      <c r="C70" s="139" t="s">
        <v>174</v>
      </c>
      <c r="D70" s="91" t="s">
        <v>89</v>
      </c>
      <c r="F70" s="97"/>
    </row>
    <row r="71" spans="1:6" ht="12.75" customHeight="1" x14ac:dyDescent="0.2">
      <c r="A71" s="148"/>
      <c r="B71" s="92">
        <v>60.85</v>
      </c>
      <c r="C71" s="147"/>
      <c r="D71" s="91" t="s">
        <v>91</v>
      </c>
      <c r="F71" s="97"/>
    </row>
    <row r="72" spans="1:6" ht="12.75" customHeight="1" x14ac:dyDescent="0.2">
      <c r="A72" s="136" t="s">
        <v>92</v>
      </c>
      <c r="B72" s="92">
        <v>64.5</v>
      </c>
      <c r="C72" s="139" t="s">
        <v>174</v>
      </c>
      <c r="D72" s="91" t="s">
        <v>91</v>
      </c>
      <c r="F72" s="97"/>
    </row>
    <row r="73" spans="1:6" ht="12.75" customHeight="1" x14ac:dyDescent="0.2">
      <c r="A73" s="137"/>
      <c r="B73" s="92">
        <v>64.290000000000006</v>
      </c>
      <c r="C73" s="137"/>
      <c r="D73" s="91" t="s">
        <v>89</v>
      </c>
      <c r="F73" s="97"/>
    </row>
    <row r="74" spans="1:6" ht="12.75" customHeight="1" x14ac:dyDescent="0.2">
      <c r="A74" s="137"/>
      <c r="B74" s="92">
        <v>32.25</v>
      </c>
      <c r="C74" s="139" t="s">
        <v>173</v>
      </c>
      <c r="D74" s="91" t="s">
        <v>93</v>
      </c>
      <c r="F74" s="97"/>
    </row>
    <row r="75" spans="1:6" ht="12.75" customHeight="1" x14ac:dyDescent="0.2">
      <c r="A75" s="137"/>
      <c r="B75" s="92">
        <v>34.19</v>
      </c>
      <c r="C75" s="137"/>
      <c r="D75" s="91" t="s">
        <v>94</v>
      </c>
      <c r="F75" s="97"/>
    </row>
    <row r="76" spans="1:6" ht="12.75" customHeight="1" x14ac:dyDescent="0.2">
      <c r="A76" s="137"/>
      <c r="B76" s="92">
        <v>-32.25</v>
      </c>
      <c r="C76" s="139" t="s">
        <v>84</v>
      </c>
      <c r="D76" s="91" t="s">
        <v>93</v>
      </c>
      <c r="F76" s="97"/>
    </row>
    <row r="77" spans="1:6" ht="12.75" customHeight="1" x14ac:dyDescent="0.2">
      <c r="A77" s="138"/>
      <c r="B77" s="92">
        <v>-34.19</v>
      </c>
      <c r="C77" s="147"/>
      <c r="D77" s="91" t="s">
        <v>94</v>
      </c>
      <c r="F77" s="97"/>
    </row>
    <row r="78" spans="1:6" ht="12.75" customHeight="1" x14ac:dyDescent="0.2">
      <c r="A78" s="94" t="s">
        <v>96</v>
      </c>
      <c r="B78" s="92">
        <v>71.38</v>
      </c>
      <c r="C78" s="139" t="s">
        <v>174</v>
      </c>
      <c r="D78" s="91" t="s">
        <v>89</v>
      </c>
      <c r="F78" s="97"/>
    </row>
    <row r="79" spans="1:6" x14ac:dyDescent="0.2">
      <c r="A79" s="94" t="s">
        <v>156</v>
      </c>
      <c r="B79" s="92">
        <v>18.28</v>
      </c>
      <c r="C79" s="137"/>
      <c r="D79" s="91" t="s">
        <v>79</v>
      </c>
      <c r="F79" s="97"/>
    </row>
    <row r="80" spans="1:6" ht="12.75" customHeight="1" x14ac:dyDescent="0.2">
      <c r="A80" s="94" t="s">
        <v>85</v>
      </c>
      <c r="B80" s="92">
        <v>97.749999999999986</v>
      </c>
      <c r="C80" s="95" t="s">
        <v>86</v>
      </c>
      <c r="D80" s="91" t="s">
        <v>87</v>
      </c>
    </row>
    <row r="81" spans="1:6" ht="12.75" customHeight="1" x14ac:dyDescent="0.2">
      <c r="A81" s="94" t="s">
        <v>95</v>
      </c>
      <c r="B81" s="92">
        <v>390.99999999999994</v>
      </c>
      <c r="C81" s="95" t="s">
        <v>86</v>
      </c>
      <c r="D81" s="91" t="s">
        <v>87</v>
      </c>
      <c r="F81" s="97"/>
    </row>
    <row r="82" spans="1:6" s="90" customFormat="1" x14ac:dyDescent="0.2">
      <c r="A82" s="136" t="s">
        <v>97</v>
      </c>
      <c r="B82" s="92">
        <v>18.489999999999998</v>
      </c>
      <c r="C82" s="139" t="s">
        <v>81</v>
      </c>
      <c r="D82" s="91" t="s">
        <v>79</v>
      </c>
    </row>
    <row r="83" spans="1:6" s="90" customFormat="1" x14ac:dyDescent="0.2">
      <c r="A83" s="148"/>
      <c r="B83" s="92">
        <f>17.7*1.15</f>
        <v>20.354999999999997</v>
      </c>
      <c r="C83" s="147"/>
      <c r="D83" s="91" t="s">
        <v>83</v>
      </c>
    </row>
    <row r="84" spans="1:6" s="90" customFormat="1" x14ac:dyDescent="0.2">
      <c r="A84" s="136" t="s">
        <v>98</v>
      </c>
      <c r="B84" s="92">
        <v>18.28</v>
      </c>
      <c r="C84" s="139" t="s">
        <v>81</v>
      </c>
      <c r="D84" s="91" t="s">
        <v>79</v>
      </c>
    </row>
    <row r="85" spans="1:6" s="90" customFormat="1" x14ac:dyDescent="0.2">
      <c r="A85" s="148"/>
      <c r="B85" s="92">
        <v>22.79</v>
      </c>
      <c r="C85" s="147"/>
      <c r="D85" s="91" t="s">
        <v>83</v>
      </c>
    </row>
    <row r="86" spans="1:6" x14ac:dyDescent="0.2">
      <c r="A86" s="94" t="s">
        <v>169</v>
      </c>
      <c r="B86" s="92">
        <f>12.5*1.1-0.05</f>
        <v>13.700000000000001</v>
      </c>
      <c r="C86" s="125" t="s">
        <v>81</v>
      </c>
      <c r="D86" s="91" t="s">
        <v>79</v>
      </c>
      <c r="F86" s="97"/>
    </row>
    <row r="87" spans="1:6" x14ac:dyDescent="0.2">
      <c r="A87" s="94" t="s">
        <v>170</v>
      </c>
      <c r="B87" s="92">
        <f>12.95*1.1</f>
        <v>14.245000000000001</v>
      </c>
      <c r="C87" s="125" t="s">
        <v>81</v>
      </c>
      <c r="D87" s="91" t="s">
        <v>79</v>
      </c>
      <c r="F87" s="97"/>
    </row>
    <row r="88" spans="1:6" ht="12.75" customHeight="1" x14ac:dyDescent="0.2">
      <c r="A88" s="10"/>
      <c r="B88" s="81"/>
      <c r="C88" s="81"/>
      <c r="D88" s="11"/>
    </row>
    <row r="89" spans="1:6" ht="12.75" customHeight="1" x14ac:dyDescent="0.2">
      <c r="A89" s="10"/>
      <c r="B89" s="81"/>
      <c r="C89" s="81"/>
      <c r="D89" s="11"/>
    </row>
    <row r="90" spans="1:6" ht="12.75" hidden="1" customHeight="1" x14ac:dyDescent="0.2">
      <c r="A90" s="10"/>
      <c r="B90" s="81"/>
      <c r="C90" s="81"/>
      <c r="D90" s="11"/>
    </row>
    <row r="91" spans="1:6" ht="19.5" customHeight="1" x14ac:dyDescent="0.2">
      <c r="A91" s="60" t="s">
        <v>4</v>
      </c>
      <c r="B91" s="98">
        <f>SUM(B63:B90)</f>
        <v>1081.1524999999999</v>
      </c>
      <c r="C91" s="81"/>
      <c r="D91" s="11"/>
    </row>
    <row r="92" spans="1:6" s="7" customFormat="1" ht="34.5" customHeight="1" x14ac:dyDescent="0.2">
      <c r="A92" s="37" t="s">
        <v>6</v>
      </c>
      <c r="B92" s="65">
        <f>B22+B60+B91</f>
        <v>25241.627</v>
      </c>
      <c r="C92" s="8"/>
      <c r="D92" s="100"/>
    </row>
    <row r="93" spans="1:6" s="61" customFormat="1" x14ac:dyDescent="0.2">
      <c r="B93" s="58"/>
      <c r="C93" s="59"/>
      <c r="D93" s="59"/>
    </row>
    <row r="94" spans="1:6" s="63" customFormat="1" x14ac:dyDescent="0.2">
      <c r="A94" s="38"/>
      <c r="B94" s="3"/>
    </row>
    <row r="95" spans="1:6" s="63" customFormat="1" ht="12.6" customHeight="1" x14ac:dyDescent="0.2">
      <c r="A95" s="153"/>
      <c r="B95" s="153"/>
      <c r="C95" s="153"/>
    </row>
    <row r="96" spans="1:6" s="61" customFormat="1" ht="12.95" customHeight="1" x14ac:dyDescent="0.2">
      <c r="A96" s="154"/>
      <c r="B96" s="154"/>
      <c r="C96" s="154"/>
    </row>
    <row r="97" spans="1:4" x14ac:dyDescent="0.2">
      <c r="A97" s="55"/>
      <c r="B97" s="56"/>
      <c r="C97" s="61"/>
      <c r="D97" s="61"/>
    </row>
    <row r="98" spans="1:4" x14ac:dyDescent="0.2">
      <c r="A98" s="73"/>
      <c r="B98" s="56"/>
      <c r="C98" s="78"/>
      <c r="D98" s="78"/>
    </row>
    <row r="99" spans="1:4" x14ac:dyDescent="0.2">
      <c r="A99" s="73"/>
      <c r="B99" s="56"/>
      <c r="C99" s="69"/>
      <c r="D99" s="69"/>
    </row>
    <row r="100" spans="1:4" x14ac:dyDescent="0.2">
      <c r="A100" s="151"/>
      <c r="B100" s="151"/>
      <c r="C100" s="151"/>
      <c r="D100" s="151"/>
    </row>
    <row r="101" spans="1:4" x14ac:dyDescent="0.2">
      <c r="A101" s="34"/>
      <c r="B101" s="61"/>
      <c r="C101" s="61"/>
      <c r="D101" s="61"/>
    </row>
    <row r="102" spans="1:4" x14ac:dyDescent="0.2">
      <c r="A102" s="34"/>
      <c r="B102" s="61"/>
      <c r="C102" s="61"/>
      <c r="D102" s="61"/>
    </row>
    <row r="103" spans="1:4" x14ac:dyDescent="0.2">
      <c r="A103" s="34"/>
      <c r="B103" s="61"/>
      <c r="C103" s="61"/>
      <c r="D103" s="61"/>
    </row>
    <row r="104" spans="1:4" x14ac:dyDescent="0.2">
      <c r="A104" s="34"/>
      <c r="B104" s="61"/>
      <c r="C104" s="61"/>
      <c r="D104" s="61"/>
    </row>
    <row r="105" spans="1:4" x14ac:dyDescent="0.2">
      <c r="A105" s="34"/>
      <c r="B105" s="61"/>
      <c r="C105" s="61"/>
      <c r="D105" s="61"/>
    </row>
    <row r="106" spans="1:4" x14ac:dyDescent="0.2">
      <c r="A106" s="34"/>
      <c r="B106" s="61"/>
      <c r="C106" s="61"/>
      <c r="D106" s="61"/>
    </row>
    <row r="107" spans="1:4" x14ac:dyDescent="0.2">
      <c r="A107" s="34"/>
      <c r="B107" s="61"/>
      <c r="C107" s="61"/>
      <c r="D107" s="61"/>
    </row>
    <row r="108" spans="1:4" x14ac:dyDescent="0.2">
      <c r="A108" s="34"/>
      <c r="B108" s="61"/>
      <c r="C108" s="61"/>
      <c r="D108" s="61"/>
    </row>
    <row r="109" spans="1:4" x14ac:dyDescent="0.2">
      <c r="A109" s="34"/>
      <c r="B109" s="61"/>
      <c r="C109" s="61"/>
      <c r="D109" s="61"/>
    </row>
    <row r="110" spans="1:4" x14ac:dyDescent="0.2">
      <c r="A110" s="34"/>
      <c r="B110" s="61"/>
      <c r="C110" s="61"/>
      <c r="D110" s="61"/>
    </row>
    <row r="111" spans="1:4" x14ac:dyDescent="0.2">
      <c r="A111" s="34"/>
      <c r="B111" s="61"/>
      <c r="C111" s="61"/>
      <c r="D111" s="61"/>
    </row>
  </sheetData>
  <mergeCells count="58">
    <mergeCell ref="A32:A34"/>
    <mergeCell ref="C32:C34"/>
    <mergeCell ref="A35:A36"/>
    <mergeCell ref="A65:A68"/>
    <mergeCell ref="A70:A71"/>
    <mergeCell ref="A25:A26"/>
    <mergeCell ref="C25:C26"/>
    <mergeCell ref="A27:A28"/>
    <mergeCell ref="C27:C28"/>
    <mergeCell ref="A29:A31"/>
    <mergeCell ref="C29:C31"/>
    <mergeCell ref="C65:C66"/>
    <mergeCell ref="C67:C68"/>
    <mergeCell ref="C70:C71"/>
    <mergeCell ref="C76:C77"/>
    <mergeCell ref="A84:A85"/>
    <mergeCell ref="C84:C85"/>
    <mergeCell ref="A82:A83"/>
    <mergeCell ref="C82:C83"/>
    <mergeCell ref="A100:D100"/>
    <mergeCell ref="A1:D1"/>
    <mergeCell ref="A95:C95"/>
    <mergeCell ref="A96:C96"/>
    <mergeCell ref="A7:D7"/>
    <mergeCell ref="B2:D2"/>
    <mergeCell ref="B3:D3"/>
    <mergeCell ref="B4:D4"/>
    <mergeCell ref="A5:D5"/>
    <mergeCell ref="A6:D6"/>
    <mergeCell ref="A23:C23"/>
    <mergeCell ref="A61:C61"/>
    <mergeCell ref="C9:C10"/>
    <mergeCell ref="C11:C13"/>
    <mergeCell ref="A9:A10"/>
    <mergeCell ref="A11:A13"/>
    <mergeCell ref="C39:C40"/>
    <mergeCell ref="A50:A52"/>
    <mergeCell ref="C50:C52"/>
    <mergeCell ref="A41:A44"/>
    <mergeCell ref="C41:C44"/>
    <mergeCell ref="A45:A48"/>
    <mergeCell ref="C45:C48"/>
    <mergeCell ref="A72:A77"/>
    <mergeCell ref="C72:C73"/>
    <mergeCell ref="C74:C75"/>
    <mergeCell ref="C78:C79"/>
    <mergeCell ref="F11:F16"/>
    <mergeCell ref="E11:E13"/>
    <mergeCell ref="A17:A18"/>
    <mergeCell ref="C17:C18"/>
    <mergeCell ref="A15:A16"/>
    <mergeCell ref="C15:C16"/>
    <mergeCell ref="A54:A55"/>
    <mergeCell ref="C54:C55"/>
    <mergeCell ref="C35:C36"/>
    <mergeCell ref="A37:A38"/>
    <mergeCell ref="C37:C38"/>
    <mergeCell ref="A39:A40"/>
  </mergeCells>
  <printOptions gridLines="1"/>
  <pageMargins left="0.70866141732283472" right="0.70866141732283472" top="0.74803149606299213" bottom="0.74803149606299213" header="0.31496062992125984" footer="0.31496062992125984"/>
  <pageSetup paperSize="8" scale="70" orientation="portrait" r:id="rId1"/>
  <headerFooter alignWithMargins="0"/>
  <rowBreaks count="2" manualBreakCount="2">
    <brk id="22" max="5" man="1"/>
    <brk id="60" max="5" man="1"/>
  </rowBreaks>
  <ignoredErrors>
    <ignoredError sqref="B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workbookViewId="0">
      <selection activeCell="A9" sqref="A9"/>
    </sheetView>
  </sheetViews>
  <sheetFormatPr defaultColWidth="9.140625" defaultRowHeight="12.75" x14ac:dyDescent="0.2"/>
  <cols>
    <col min="1" max="2" width="23.5703125" style="15" customWidth="1"/>
    <col min="3" max="6" width="27.5703125" style="15" customWidth="1"/>
    <col min="7" max="16384" width="9.140625" style="16"/>
  </cols>
  <sheetData>
    <row r="1" spans="1:7" ht="36" customHeight="1" x14ac:dyDescent="0.2">
      <c r="A1" s="152" t="s">
        <v>16</v>
      </c>
      <c r="B1" s="152"/>
      <c r="C1" s="152"/>
      <c r="D1" s="152"/>
      <c r="E1" s="152"/>
      <c r="F1" s="152"/>
    </row>
    <row r="2" spans="1:7" ht="36" customHeight="1" x14ac:dyDescent="0.2">
      <c r="A2" s="39" t="s">
        <v>7</v>
      </c>
      <c r="B2" s="156" t="str">
        <f>Travel!B2</f>
        <v>Ministry of Social Development</v>
      </c>
      <c r="C2" s="156"/>
      <c r="D2" s="156"/>
      <c r="E2" s="156"/>
      <c r="F2" s="156"/>
      <c r="G2" s="40"/>
    </row>
    <row r="3" spans="1:7" ht="36" customHeight="1" x14ac:dyDescent="0.2">
      <c r="A3" s="39" t="s">
        <v>8</v>
      </c>
      <c r="B3" s="157" t="str">
        <f>Travel!B3</f>
        <v>Brendan Boyle</v>
      </c>
      <c r="C3" s="157"/>
      <c r="D3" s="157"/>
      <c r="E3" s="157"/>
      <c r="F3" s="157"/>
      <c r="G3" s="41"/>
    </row>
    <row r="4" spans="1:7" ht="36" customHeight="1" x14ac:dyDescent="0.2">
      <c r="A4" s="39" t="s">
        <v>3</v>
      </c>
      <c r="B4" s="157" t="str">
        <f>Travel!B4</f>
        <v>1 July 2016 to 30 June 2017</v>
      </c>
      <c r="C4" s="157"/>
      <c r="D4" s="157"/>
      <c r="E4" s="157"/>
      <c r="F4" s="157"/>
      <c r="G4" s="41"/>
    </row>
    <row r="5" spans="1:7" s="14" customFormat="1" ht="35.25" customHeight="1" x14ac:dyDescent="0.25">
      <c r="A5" s="175" t="s">
        <v>25</v>
      </c>
      <c r="B5" s="176"/>
      <c r="C5" s="177"/>
      <c r="D5" s="177"/>
      <c r="E5" s="177"/>
      <c r="F5" s="178"/>
    </row>
    <row r="6" spans="1:7" s="14" customFormat="1" ht="35.25" customHeight="1" x14ac:dyDescent="0.25">
      <c r="A6" s="172" t="s">
        <v>30</v>
      </c>
      <c r="B6" s="173"/>
      <c r="C6" s="173"/>
      <c r="D6" s="173"/>
      <c r="E6" s="173"/>
      <c r="F6" s="174"/>
    </row>
    <row r="7" spans="1:7" s="3" customFormat="1" ht="30.95" customHeight="1" x14ac:dyDescent="0.25">
      <c r="A7" s="170" t="s">
        <v>14</v>
      </c>
      <c r="B7" s="171"/>
      <c r="C7" s="5"/>
      <c r="D7" s="5"/>
      <c r="E7" s="5"/>
      <c r="F7" s="20"/>
    </row>
    <row r="8" spans="1:7" x14ac:dyDescent="0.2">
      <c r="A8" s="116" t="s">
        <v>0</v>
      </c>
      <c r="B8" s="85" t="s">
        <v>135</v>
      </c>
      <c r="C8" s="85" t="s">
        <v>76</v>
      </c>
      <c r="D8" s="85" t="s">
        <v>77</v>
      </c>
      <c r="E8" s="117" t="s">
        <v>136</v>
      </c>
      <c r="F8" s="117" t="s">
        <v>1</v>
      </c>
    </row>
    <row r="9" spans="1:7" ht="25.5" x14ac:dyDescent="0.2">
      <c r="A9" s="104" t="s">
        <v>134</v>
      </c>
      <c r="F9" s="19"/>
    </row>
    <row r="10" spans="1:7" x14ac:dyDescent="0.2">
      <c r="A10" s="18"/>
      <c r="F10" s="19"/>
    </row>
    <row r="11" spans="1:7" x14ac:dyDescent="0.2">
      <c r="A11" s="18"/>
      <c r="F11" s="19"/>
    </row>
    <row r="12" spans="1:7" ht="11.25" customHeight="1" x14ac:dyDescent="0.2">
      <c r="A12" s="18"/>
      <c r="F12" s="19"/>
    </row>
    <row r="13" spans="1:7" hidden="1" x14ac:dyDescent="0.2">
      <c r="A13" s="18"/>
      <c r="F13" s="19"/>
    </row>
    <row r="14" spans="1:7" s="17" customFormat="1" ht="25.5" hidden="1" customHeight="1" x14ac:dyDescent="0.2">
      <c r="A14" s="18"/>
      <c r="B14" s="15"/>
      <c r="C14" s="15"/>
      <c r="D14" s="15"/>
      <c r="E14" s="15"/>
      <c r="F14" s="19"/>
    </row>
    <row r="15" spans="1:7" ht="24.95" customHeight="1" x14ac:dyDescent="0.2">
      <c r="A15" s="62" t="s">
        <v>15</v>
      </c>
      <c r="B15" s="66">
        <f>SUM(B9:B14)</f>
        <v>0</v>
      </c>
      <c r="C15" s="22"/>
      <c r="D15" s="23"/>
      <c r="E15" s="23"/>
      <c r="F15" s="24"/>
    </row>
    <row r="16" spans="1:7" x14ac:dyDescent="0.2">
      <c r="A16" s="67"/>
      <c r="B16" s="26"/>
      <c r="C16" s="26"/>
      <c r="D16" s="26"/>
      <c r="E16" s="26"/>
      <c r="F16" s="27"/>
    </row>
    <row r="17" spans="1:6" x14ac:dyDescent="0.2">
      <c r="A17" s="64"/>
      <c r="B17" s="64"/>
      <c r="C17" s="64"/>
      <c r="D17" s="64"/>
      <c r="E17" s="64"/>
      <c r="F17" s="64"/>
    </row>
    <row r="18" spans="1:6" x14ac:dyDescent="0.2">
      <c r="A18" s="64"/>
      <c r="B18" s="64"/>
      <c r="C18" s="64"/>
      <c r="D18" s="64"/>
      <c r="E18" s="64"/>
      <c r="F18" s="64"/>
    </row>
    <row r="19" spans="1:6" x14ac:dyDescent="0.2">
      <c r="A19" s="64"/>
      <c r="B19" s="64"/>
      <c r="C19" s="64"/>
      <c r="D19" s="64"/>
      <c r="E19" s="64"/>
      <c r="F19" s="64"/>
    </row>
    <row r="20" spans="1:6" x14ac:dyDescent="0.2">
      <c r="A20" s="64"/>
      <c r="B20" s="64"/>
      <c r="C20" s="64"/>
      <c r="D20" s="64"/>
      <c r="E20" s="64"/>
      <c r="F20" s="64"/>
    </row>
  </sheetData>
  <mergeCells count="7">
    <mergeCell ref="A7:B7"/>
    <mergeCell ref="A1:F1"/>
    <mergeCell ref="A6:F6"/>
    <mergeCell ref="B2:F2"/>
    <mergeCell ref="B3:F3"/>
    <mergeCell ref="B4:F4"/>
    <mergeCell ref="A5:F5"/>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zoomScaleNormal="100" workbookViewId="0">
      <selection activeCell="D14" sqref="D14"/>
    </sheetView>
  </sheetViews>
  <sheetFormatPr defaultColWidth="9.140625" defaultRowHeight="12.75" x14ac:dyDescent="0.2"/>
  <cols>
    <col min="1" max="5" width="27.5703125" style="30" customWidth="1"/>
    <col min="6" max="16384" width="9.140625" style="33"/>
  </cols>
  <sheetData>
    <row r="1" spans="1:14" ht="36" customHeight="1" x14ac:dyDescent="0.2">
      <c r="A1" s="152" t="s">
        <v>16</v>
      </c>
      <c r="B1" s="152"/>
      <c r="C1" s="152"/>
      <c r="D1" s="152"/>
      <c r="E1" s="152"/>
      <c r="F1" s="68"/>
    </row>
    <row r="2" spans="1:14" ht="36" customHeight="1" x14ac:dyDescent="0.2">
      <c r="A2" s="39" t="s">
        <v>7</v>
      </c>
      <c r="B2" s="156" t="str">
        <f>Travel!B2</f>
        <v>Ministry of Social Development</v>
      </c>
      <c r="C2" s="156"/>
      <c r="D2" s="156"/>
      <c r="E2" s="156"/>
      <c r="F2" s="40"/>
      <c r="G2" s="40"/>
    </row>
    <row r="3" spans="1:14" ht="36" customHeight="1" x14ac:dyDescent="0.2">
      <c r="A3" s="39" t="s">
        <v>8</v>
      </c>
      <c r="B3" s="157" t="str">
        <f>Travel!B3</f>
        <v>Brendan Boyle</v>
      </c>
      <c r="C3" s="157"/>
      <c r="D3" s="157"/>
      <c r="E3" s="157"/>
      <c r="F3" s="41"/>
      <c r="G3" s="41"/>
    </row>
    <row r="4" spans="1:14" ht="36" customHeight="1" x14ac:dyDescent="0.2">
      <c r="A4" s="39" t="s">
        <v>3</v>
      </c>
      <c r="B4" s="157" t="str">
        <f>Travel!B4</f>
        <v>1 July 2016 to 30 June 2017</v>
      </c>
      <c r="C4" s="157"/>
      <c r="D4" s="157"/>
      <c r="E4" s="157"/>
      <c r="F4" s="41"/>
      <c r="G4" s="41"/>
    </row>
    <row r="5" spans="1:14" ht="36" customHeight="1" x14ac:dyDescent="0.2">
      <c r="A5" s="181" t="s">
        <v>146</v>
      </c>
      <c r="B5" s="182"/>
      <c r="C5" s="182"/>
      <c r="D5" s="182"/>
      <c r="E5" s="183"/>
    </row>
    <row r="6" spans="1:14" ht="20.100000000000001" customHeight="1" x14ac:dyDescent="0.2">
      <c r="A6" s="179" t="s">
        <v>27</v>
      </c>
      <c r="B6" s="179"/>
      <c r="C6" s="179"/>
      <c r="D6" s="179"/>
      <c r="E6" s="180"/>
      <c r="F6" s="42"/>
      <c r="G6" s="42"/>
    </row>
    <row r="7" spans="1:14" ht="20.25" customHeight="1" x14ac:dyDescent="0.25">
      <c r="A7" s="28" t="s">
        <v>147</v>
      </c>
      <c r="B7" s="5"/>
      <c r="C7" s="5"/>
      <c r="D7" s="5"/>
      <c r="E7" s="20"/>
    </row>
    <row r="8" spans="1:14" ht="25.5" x14ac:dyDescent="0.2">
      <c r="A8" s="116" t="s">
        <v>0</v>
      </c>
      <c r="B8" s="85" t="s">
        <v>137</v>
      </c>
      <c r="C8" s="85" t="s">
        <v>138</v>
      </c>
      <c r="D8" s="85" t="s">
        <v>139</v>
      </c>
      <c r="E8" s="85" t="s">
        <v>31</v>
      </c>
    </row>
    <row r="9" spans="1:14" ht="25.5" x14ac:dyDescent="0.2">
      <c r="A9" s="113">
        <v>42588</v>
      </c>
      <c r="B9" s="112" t="s">
        <v>143</v>
      </c>
      <c r="C9" s="114" t="s">
        <v>144</v>
      </c>
      <c r="D9" s="115">
        <v>210</v>
      </c>
      <c r="E9" s="44"/>
    </row>
    <row r="10" spans="1:14" ht="25.5" x14ac:dyDescent="0.2">
      <c r="A10" s="111">
        <v>42606</v>
      </c>
      <c r="B10" s="112" t="s">
        <v>141</v>
      </c>
      <c r="C10" s="114" t="s">
        <v>142</v>
      </c>
      <c r="D10" s="115">
        <v>100</v>
      </c>
      <c r="E10" s="44"/>
    </row>
    <row r="11" spans="1:14" ht="25.5" x14ac:dyDescent="0.2">
      <c r="A11" s="113">
        <v>42609</v>
      </c>
      <c r="B11" s="112" t="s">
        <v>145</v>
      </c>
      <c r="C11" s="114" t="s">
        <v>144</v>
      </c>
      <c r="D11" s="115">
        <v>360</v>
      </c>
      <c r="E11" s="44"/>
    </row>
    <row r="12" spans="1:14" x14ac:dyDescent="0.2">
      <c r="A12" s="113">
        <v>42718</v>
      </c>
      <c r="B12" s="112" t="s">
        <v>178</v>
      </c>
      <c r="C12" s="114" t="s">
        <v>142</v>
      </c>
      <c r="D12" s="115">
        <v>60</v>
      </c>
      <c r="E12" s="44"/>
    </row>
    <row r="13" spans="1:14" x14ac:dyDescent="0.2">
      <c r="A13" s="111">
        <v>42915</v>
      </c>
      <c r="B13" s="112" t="s">
        <v>159</v>
      </c>
      <c r="C13" s="114" t="s">
        <v>160</v>
      </c>
      <c r="D13" s="115">
        <v>50</v>
      </c>
      <c r="E13" s="44"/>
    </row>
    <row r="14" spans="1:14" x14ac:dyDescent="0.2">
      <c r="A14" s="111"/>
      <c r="B14" s="112"/>
      <c r="C14" s="114"/>
      <c r="D14" s="115"/>
      <c r="E14" s="44"/>
    </row>
    <row r="15" spans="1:14" x14ac:dyDescent="0.2">
      <c r="A15" s="33"/>
      <c r="B15" s="33"/>
      <c r="C15" s="33"/>
      <c r="D15" s="33"/>
      <c r="E15" s="44"/>
      <c r="N15" s="43"/>
    </row>
    <row r="16" spans="1:14" x14ac:dyDescent="0.2">
      <c r="A16" s="31"/>
      <c r="B16" s="76"/>
      <c r="E16" s="32"/>
    </row>
    <row r="17" spans="1:5" hidden="1" x14ac:dyDescent="0.2">
      <c r="A17" s="31"/>
      <c r="E17" s="32"/>
    </row>
    <row r="18" spans="1:5" ht="27.95" customHeight="1" x14ac:dyDescent="0.2">
      <c r="A18" s="29" t="s">
        <v>148</v>
      </c>
      <c r="B18" s="74" t="s">
        <v>171</v>
      </c>
      <c r="C18" s="22"/>
      <c r="D18" s="75">
        <f>SUM(D9:D17)</f>
        <v>780</v>
      </c>
      <c r="E18" s="24"/>
    </row>
    <row r="19" spans="1:5" x14ac:dyDescent="0.2">
      <c r="A19" s="25"/>
      <c r="B19" s="105"/>
      <c r="C19" s="26"/>
      <c r="D19" s="2"/>
      <c r="E19" s="27"/>
    </row>
  </sheetData>
  <mergeCells count="6">
    <mergeCell ref="A1:E1"/>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Normal="100" workbookViewId="0">
      <selection activeCell="B14" sqref="B14:B15"/>
    </sheetView>
  </sheetViews>
  <sheetFormatPr defaultColWidth="9.140625" defaultRowHeight="12.75" x14ac:dyDescent="0.2"/>
  <cols>
    <col min="1" max="2" width="23.5703125" style="12" customWidth="1"/>
    <col min="3" max="5" width="27.5703125" style="12" customWidth="1"/>
    <col min="6" max="16384" width="9.140625" style="13"/>
  </cols>
  <sheetData>
    <row r="1" spans="1:6" ht="36" customHeight="1" x14ac:dyDescent="0.2">
      <c r="A1" s="152" t="s">
        <v>16</v>
      </c>
      <c r="B1" s="152"/>
      <c r="C1" s="152"/>
      <c r="D1" s="152"/>
      <c r="E1" s="152"/>
    </row>
    <row r="2" spans="1:6" ht="36" customHeight="1" x14ac:dyDescent="0.2">
      <c r="A2" s="39" t="s">
        <v>7</v>
      </c>
      <c r="B2" s="156" t="str">
        <f>Travel!B2</f>
        <v>Ministry of Social Development</v>
      </c>
      <c r="C2" s="156"/>
      <c r="D2" s="156"/>
      <c r="E2" s="156"/>
    </row>
    <row r="3" spans="1:6" ht="36" customHeight="1" x14ac:dyDescent="0.2">
      <c r="A3" s="39" t="s">
        <v>8</v>
      </c>
      <c r="B3" s="157" t="str">
        <f>Travel!B3</f>
        <v>Brendan Boyle</v>
      </c>
      <c r="C3" s="157"/>
      <c r="D3" s="157"/>
      <c r="E3" s="157"/>
    </row>
    <row r="4" spans="1:6" ht="36" customHeight="1" x14ac:dyDescent="0.2">
      <c r="A4" s="39" t="s">
        <v>3</v>
      </c>
      <c r="B4" s="157" t="str">
        <f>Travel!B4</f>
        <v>1 July 2016 to 30 June 2017</v>
      </c>
      <c r="C4" s="157"/>
      <c r="D4" s="157"/>
      <c r="E4" s="157"/>
    </row>
    <row r="5" spans="1:6" ht="36" customHeight="1" x14ac:dyDescent="0.2">
      <c r="A5" s="194" t="s">
        <v>5</v>
      </c>
      <c r="B5" s="195"/>
      <c r="C5" s="177"/>
      <c r="D5" s="177"/>
      <c r="E5" s="178"/>
    </row>
    <row r="6" spans="1:6" ht="36" customHeight="1" x14ac:dyDescent="0.2">
      <c r="A6" s="191" t="s">
        <v>26</v>
      </c>
      <c r="B6" s="192"/>
      <c r="C6" s="192"/>
      <c r="D6" s="192"/>
      <c r="E6" s="193"/>
    </row>
    <row r="7" spans="1:6" ht="36" customHeight="1" x14ac:dyDescent="0.25">
      <c r="A7" s="189" t="s">
        <v>5</v>
      </c>
      <c r="B7" s="190"/>
      <c r="C7" s="5"/>
      <c r="D7" s="5"/>
      <c r="E7" s="20"/>
    </row>
    <row r="8" spans="1:6" x14ac:dyDescent="0.2">
      <c r="A8" s="21" t="s">
        <v>0</v>
      </c>
      <c r="B8" s="2" t="s">
        <v>135</v>
      </c>
      <c r="C8" s="2" t="s">
        <v>77</v>
      </c>
      <c r="D8" s="2" t="s">
        <v>140</v>
      </c>
      <c r="E8" s="9" t="s">
        <v>2</v>
      </c>
    </row>
    <row r="9" spans="1:6" ht="25.5" x14ac:dyDescent="0.2">
      <c r="A9" s="188" t="s">
        <v>153</v>
      </c>
      <c r="B9" s="118">
        <f>(58.03+62.29+54.91+65.17+74.85+122.14+103.24+113+152.33+82.44+84.07)*1.15</f>
        <v>1118.3405</v>
      </c>
      <c r="C9" s="91" t="s">
        <v>149</v>
      </c>
      <c r="D9" s="91" t="s">
        <v>149</v>
      </c>
      <c r="E9" s="91" t="s">
        <v>78</v>
      </c>
    </row>
    <row r="10" spans="1:6" ht="38.25" x14ac:dyDescent="0.2">
      <c r="A10" s="188"/>
      <c r="B10" s="118">
        <f>(-8.7-8.7-8.7-8.7-8.7-8.7-8.7-8.7-17.4-8.7-8.7)*1.15</f>
        <v>-120.06</v>
      </c>
      <c r="C10" s="91" t="s">
        <v>150</v>
      </c>
      <c r="D10" s="91" t="s">
        <v>149</v>
      </c>
      <c r="E10" s="91" t="s">
        <v>78</v>
      </c>
    </row>
    <row r="11" spans="1:6" ht="25.5" x14ac:dyDescent="0.2">
      <c r="A11" s="121" t="s">
        <v>151</v>
      </c>
      <c r="B11" s="118">
        <f>-43.48*1.15</f>
        <v>-50.001999999999995</v>
      </c>
      <c r="C11" s="122" t="s">
        <v>152</v>
      </c>
      <c r="D11" s="91" t="s">
        <v>149</v>
      </c>
      <c r="E11" s="91" t="s">
        <v>78</v>
      </c>
    </row>
    <row r="12" spans="1:6" x14ac:dyDescent="0.2">
      <c r="A12" s="82"/>
      <c r="B12" s="119"/>
      <c r="C12" s="119"/>
      <c r="D12" s="119"/>
      <c r="E12" s="83"/>
    </row>
    <row r="13" spans="1:6" x14ac:dyDescent="0.2">
      <c r="A13" s="82"/>
      <c r="B13" s="80"/>
      <c r="C13" s="80"/>
      <c r="D13" s="80"/>
      <c r="E13" s="83"/>
    </row>
    <row r="14" spans="1:6" ht="14.1" customHeight="1" x14ac:dyDescent="0.2">
      <c r="A14" s="184" t="s">
        <v>10</v>
      </c>
      <c r="B14" s="186">
        <f>SUM(B9:B13)</f>
        <v>948.27850000000012</v>
      </c>
      <c r="C14" s="106"/>
      <c r="D14" s="107"/>
      <c r="E14" s="108"/>
    </row>
    <row r="15" spans="1:6" ht="14.1" customHeight="1" x14ac:dyDescent="0.2">
      <c r="A15" s="185"/>
      <c r="B15" s="187"/>
      <c r="C15" s="109"/>
      <c r="D15" s="110"/>
      <c r="E15" s="77"/>
    </row>
    <row r="16" spans="1:6" x14ac:dyDescent="0.2">
      <c r="A16" s="18"/>
      <c r="B16" s="15"/>
      <c r="C16" s="15"/>
      <c r="D16" s="15"/>
      <c r="E16" s="54"/>
      <c r="F16" s="16"/>
    </row>
    <row r="17" spans="1:6" x14ac:dyDescent="0.2">
      <c r="A17" s="18"/>
      <c r="B17" s="15"/>
      <c r="C17" s="15"/>
      <c r="D17" s="15"/>
      <c r="E17" s="54"/>
      <c r="F17" s="16"/>
    </row>
    <row r="18" spans="1:6" x14ac:dyDescent="0.2">
      <c r="A18" s="18"/>
      <c r="B18" s="15"/>
      <c r="C18" s="15"/>
      <c r="D18" s="15"/>
      <c r="E18" s="54"/>
      <c r="F18" s="16"/>
    </row>
    <row r="19" spans="1:6" x14ac:dyDescent="0.2">
      <c r="A19" s="18"/>
      <c r="B19" s="15"/>
      <c r="C19" s="15"/>
      <c r="D19" s="15"/>
      <c r="E19" s="54"/>
      <c r="F19" s="16"/>
    </row>
    <row r="20" spans="1:6" x14ac:dyDescent="0.2">
      <c r="A20" s="54"/>
      <c r="B20" s="54"/>
      <c r="C20" s="54"/>
      <c r="D20" s="54"/>
      <c r="E20" s="54"/>
    </row>
    <row r="21" spans="1:6" x14ac:dyDescent="0.2">
      <c r="A21" s="54"/>
      <c r="B21" s="54"/>
      <c r="C21" s="54"/>
      <c r="D21" s="54"/>
      <c r="E21" s="54"/>
    </row>
  </sheetData>
  <mergeCells count="10">
    <mergeCell ref="A14:A15"/>
    <mergeCell ref="B14:B15"/>
    <mergeCell ref="A9:A10"/>
    <mergeCell ref="A1:E1"/>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2017-12-19T01:08:14Z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A9735817</vt:lpwstr>
  </property>
  <property fmtid="{D5CDD505-2E9C-101B-9397-08002B2CF9AE}" pid="4" name="Objective-Title">
    <vt:lpwstr>SSC CE expenses July 16 to June 17 Brendan NEW FORMAT</vt:lpwstr>
  </property>
  <property fmtid="{D5CDD505-2E9C-101B-9397-08002B2CF9AE}" pid="5" name="Objective-Comment">
    <vt:lpwstr/>
  </property>
  <property fmtid="{D5CDD505-2E9C-101B-9397-08002B2CF9AE}" pid="6" name="Objective-CreationStamp">
    <vt:filetime>2017-06-28T03:04:26Z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2017-07-17T22:44:34Z</vt:filetime>
  </property>
  <property fmtid="{D5CDD505-2E9C-101B-9397-08002B2CF9AE}" pid="11" name="Objective-Owner">
    <vt:lpwstr>Sarah Blake</vt:lpwstr>
  </property>
  <property fmtid="{D5CDD505-2E9C-101B-9397-08002B2CF9AE}" pid="12" name="Objective-Path">
    <vt:lpwstr>Global Folder:MSD INFORMATION REPOSITORY:Corporate Management &amp; Administration:Finance:Reporting:Internal:Actuals Financial:Chief Executive:Fiscal 2016 - 2017:12 June 2017:Monthly Workings:</vt:lpwstr>
  </property>
  <property fmtid="{D5CDD505-2E9C-101B-9397-08002B2CF9AE}" pid="13" name="Objective-Parent">
    <vt:lpwstr>Monthly Workings</vt:lpwstr>
  </property>
  <property fmtid="{D5CDD505-2E9C-101B-9397-08002B2CF9AE}" pid="14" name="Objective-State">
    <vt:lpwstr>Being Edited</vt:lpwstr>
  </property>
  <property fmtid="{D5CDD505-2E9C-101B-9397-08002B2CF9AE}" pid="15" name="Objective-Version">
    <vt:lpwstr>9.1</vt:lpwstr>
  </property>
  <property fmtid="{D5CDD505-2E9C-101B-9397-08002B2CF9AE}" pid="16" name="Objective-VersionNumber">
    <vt:r8>10</vt:r8>
  </property>
  <property fmtid="{D5CDD505-2E9C-101B-9397-08002B2CF9AE}" pid="17" name="Objective-VersionComment">
    <vt:lpwstr/>
  </property>
  <property fmtid="{D5CDD505-2E9C-101B-9397-08002B2CF9AE}" pid="18" name="Objective-FileNumber">
    <vt:lpwstr>CT/FI/02/01/01/02/15/12/16-25315</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