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mmast004.CORP\Director\Cache\objective.ssi.govt.nz uA2946\A14300717\"/>
    </mc:Choice>
  </mc:AlternateContent>
  <xr:revisionPtr revIDLastSave="0" documentId="8_{3A339AE8-B978-4BF1-BF67-5B2A02F6688F}" xr6:coauthVersionLast="46" xr6:coauthVersionMax="46" xr10:uidLastSave="{00000000-0000-0000-0000-000000000000}"/>
  <bookViews>
    <workbookView xWindow="28680" yWindow="-120" windowWidth="29040" windowHeight="15840" tabRatio="719"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GL Transactions_WEKA" sheetId="16" state="hidden" r:id="rId7"/>
    <sheet name="GL Transactions_Kea" sheetId="14" state="hidden" r:id="rId8"/>
    <sheet name="Notes" sheetId="15" state="hidden" r:id="rId9"/>
  </sheets>
  <definedNames>
    <definedName name="_xlnm._FilterDatabase" localSheetId="7" hidden="1">'GL Transactions_Kea'!$A$467:$BG$544</definedName>
    <definedName name="_xlnm._FilterDatabase" localSheetId="6" hidden="1">'GL Transactions_WEKA'!$A$10:$AS$10</definedName>
    <definedName name="_xlnm.Print_Area" localSheetId="4">'All other expenses'!$A$1:$E$38</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3" i="16" l="1"/>
  <c r="P62" i="16"/>
  <c r="P66" i="16"/>
  <c r="P65" i="16"/>
  <c r="P64" i="16"/>
  <c r="P24" i="16"/>
  <c r="P3" i="16"/>
  <c r="P75" i="16"/>
  <c r="P22" i="16"/>
  <c r="T59" i="16"/>
  <c r="T60" i="16"/>
  <c r="T58" i="16"/>
  <c r="T57" i="16"/>
  <c r="T61" i="16"/>
  <c r="P20" i="16"/>
  <c r="T38" i="16"/>
  <c r="T37" i="16"/>
  <c r="T36" i="16"/>
  <c r="T35" i="16"/>
  <c r="T52" i="16"/>
  <c r="T47" i="16"/>
  <c r="T46" i="16"/>
  <c r="T34" i="16"/>
  <c r="T45" i="16"/>
  <c r="T33" i="16"/>
  <c r="T32" i="16"/>
  <c r="T31" i="16"/>
  <c r="T51" i="16"/>
  <c r="T44" i="16"/>
  <c r="T30" i="16"/>
  <c r="T43" i="16"/>
  <c r="T29" i="16"/>
  <c r="T42" i="16"/>
  <c r="T41" i="16"/>
  <c r="T50" i="16"/>
  <c r="T28" i="16"/>
  <c r="T27" i="16"/>
  <c r="T26" i="16"/>
  <c r="T25" i="16"/>
  <c r="T40" i="16"/>
  <c r="T49" i="16"/>
  <c r="T39" i="16"/>
  <c r="T48" i="16"/>
  <c r="P2" i="16"/>
  <c r="I553" i="14"/>
  <c r="I549" i="14"/>
  <c r="E549" i="14"/>
  <c r="P4" i="16" l="1"/>
  <c r="P468" i="14"/>
  <c r="P469" i="14"/>
  <c r="P470" i="14"/>
  <c r="P471" i="14"/>
  <c r="P472" i="14"/>
  <c r="P473" i="14"/>
  <c r="P474" i="14"/>
  <c r="P475" i="14"/>
  <c r="P476" i="14"/>
  <c r="P477" i="14"/>
  <c r="P478" i="14"/>
  <c r="P479" i="14"/>
  <c r="P480" i="14"/>
  <c r="P481" i="14"/>
  <c r="P482" i="14"/>
  <c r="P483" i="14"/>
  <c r="P484" i="14"/>
  <c r="P485" i="14"/>
  <c r="P486" i="14"/>
  <c r="P487" i="14"/>
  <c r="P488" i="14"/>
  <c r="P489" i="14"/>
  <c r="P490" i="14"/>
  <c r="P491" i="14"/>
  <c r="P492" i="14"/>
  <c r="P493" i="14"/>
  <c r="P494" i="14"/>
  <c r="P495" i="14"/>
  <c r="P496" i="14"/>
  <c r="P505" i="14"/>
  <c r="P506" i="14"/>
  <c r="P502" i="14"/>
  <c r="P503" i="14"/>
  <c r="P508" i="14"/>
  <c r="P509" i="14"/>
  <c r="P510" i="14"/>
  <c r="P507" i="14"/>
  <c r="P504" i="14"/>
  <c r="P497" i="14"/>
  <c r="P511" i="14"/>
  <c r="P512" i="14"/>
  <c r="P513" i="14"/>
  <c r="P498" i="14"/>
  <c r="P499" i="14"/>
  <c r="P500" i="14"/>
  <c r="P501" i="14"/>
  <c r="P514" i="14"/>
  <c r="P515" i="14"/>
  <c r="P516" i="14"/>
  <c r="P517" i="14"/>
  <c r="P518" i="14"/>
  <c r="P519" i="14"/>
  <c r="P520" i="14"/>
  <c r="P521" i="14"/>
  <c r="P522" i="14"/>
  <c r="P523" i="14"/>
  <c r="P524" i="14"/>
  <c r="P525" i="14"/>
  <c r="P526" i="14"/>
  <c r="P527" i="14"/>
  <c r="P528" i="14"/>
  <c r="P529" i="14"/>
  <c r="P536" i="14"/>
  <c r="P533" i="14"/>
  <c r="P534" i="14"/>
  <c r="P535" i="14"/>
  <c r="P530" i="14"/>
  <c r="P531" i="14"/>
  <c r="P532" i="14"/>
  <c r="P537" i="14"/>
  <c r="P538" i="14"/>
  <c r="P539" i="14"/>
  <c r="P540" i="14"/>
  <c r="P541" i="14"/>
  <c r="P542" i="14"/>
  <c r="P543" i="14"/>
  <c r="P544" i="14"/>
  <c r="L365" i="14"/>
  <c r="L364" i="14"/>
  <c r="L363" i="14"/>
  <c r="L362" i="14"/>
  <c r="L361" i="14"/>
  <c r="L360" i="14"/>
  <c r="L359" i="14"/>
  <c r="L358" i="14"/>
  <c r="L357" i="14"/>
  <c r="L356" i="14"/>
  <c r="L355" i="14"/>
  <c r="L354" i="14"/>
  <c r="L353" i="14"/>
  <c r="L352" i="14"/>
  <c r="L351" i="14"/>
  <c r="L350" i="14"/>
  <c r="L349" i="14"/>
  <c r="L348" i="14"/>
  <c r="L347" i="14"/>
  <c r="L346" i="14"/>
  <c r="L345" i="14"/>
  <c r="L344" i="14"/>
  <c r="L343" i="14"/>
  <c r="L342" i="14"/>
  <c r="L341" i="14"/>
  <c r="L340" i="14"/>
  <c r="L339" i="14"/>
  <c r="L338" i="14"/>
  <c r="L337" i="14"/>
  <c r="L336" i="14"/>
  <c r="L335" i="14"/>
  <c r="L334" i="14"/>
  <c r="P454" i="14"/>
  <c r="P453" i="14"/>
  <c r="P452" i="14"/>
  <c r="P451" i="14"/>
  <c r="P450" i="14"/>
  <c r="P449" i="14"/>
  <c r="P448" i="14"/>
  <c r="P447" i="14"/>
  <c r="P446" i="14"/>
  <c r="P445" i="14"/>
  <c r="P444" i="14"/>
  <c r="P443" i="14"/>
  <c r="P442" i="14"/>
  <c r="P441" i="14"/>
  <c r="P440" i="14"/>
  <c r="P439" i="14"/>
  <c r="P438" i="14"/>
  <c r="P437" i="14"/>
  <c r="P436" i="14"/>
  <c r="P435" i="14"/>
  <c r="P434" i="14"/>
  <c r="P433" i="14"/>
  <c r="P432" i="14"/>
  <c r="P431" i="14"/>
  <c r="P430" i="14"/>
  <c r="P429" i="14"/>
  <c r="P428" i="14"/>
  <c r="P427" i="14"/>
  <c r="P426" i="14"/>
  <c r="P425" i="14"/>
  <c r="P424" i="14"/>
  <c r="P423" i="14"/>
  <c r="P422" i="14"/>
  <c r="P421" i="14"/>
  <c r="P420" i="14"/>
  <c r="P419" i="14"/>
  <c r="P418" i="14"/>
  <c r="P417" i="14"/>
  <c r="P416" i="14"/>
  <c r="P415" i="14"/>
  <c r="P414" i="14"/>
  <c r="P413" i="14"/>
  <c r="P412" i="14"/>
  <c r="P411" i="14"/>
  <c r="P410" i="14"/>
  <c r="P409" i="14"/>
  <c r="P408" i="14"/>
  <c r="P407" i="14"/>
  <c r="P406" i="14"/>
  <c r="P405" i="14"/>
  <c r="P404" i="14"/>
  <c r="P403" i="14"/>
  <c r="P402" i="14"/>
  <c r="P401" i="14"/>
  <c r="P400" i="14"/>
  <c r="P399" i="14"/>
  <c r="P398" i="14"/>
  <c r="P397" i="14"/>
  <c r="P396" i="14"/>
  <c r="P395" i="14"/>
  <c r="P394" i="14"/>
  <c r="P393" i="14"/>
  <c r="P392" i="14"/>
  <c r="P391" i="14"/>
  <c r="P390" i="14"/>
  <c r="P389" i="14"/>
  <c r="P388" i="14"/>
  <c r="P387" i="14"/>
  <c r="P386" i="14"/>
  <c r="P385" i="14"/>
  <c r="P384" i="14"/>
  <c r="P383" i="14"/>
  <c r="P382" i="14"/>
  <c r="P381" i="14"/>
  <c r="P380" i="14"/>
  <c r="P379" i="14"/>
  <c r="P378" i="14"/>
  <c r="P377" i="14"/>
  <c r="P376" i="14"/>
  <c r="P375" i="14"/>
  <c r="P374" i="14"/>
  <c r="P373" i="14"/>
  <c r="P372" i="14"/>
  <c r="P371" i="14"/>
  <c r="P365" i="14"/>
  <c r="P364" i="14"/>
  <c r="P363" i="14"/>
  <c r="P362" i="14"/>
  <c r="P361" i="14"/>
  <c r="P360" i="14"/>
  <c r="P359" i="14"/>
  <c r="P358" i="14"/>
  <c r="P357" i="14"/>
  <c r="P356" i="14"/>
  <c r="P355" i="14"/>
  <c r="P354" i="14"/>
  <c r="P353" i="14"/>
  <c r="P352" i="14"/>
  <c r="P351" i="14"/>
  <c r="P350" i="14"/>
  <c r="P349" i="14"/>
  <c r="P348" i="14"/>
  <c r="P347" i="14"/>
  <c r="P346" i="14"/>
  <c r="P345" i="14"/>
  <c r="P344" i="14"/>
  <c r="P343" i="14"/>
  <c r="P342" i="14"/>
  <c r="P341" i="14"/>
  <c r="P340" i="14"/>
  <c r="P339" i="14"/>
  <c r="P338" i="14"/>
  <c r="P337" i="14"/>
  <c r="P336" i="14"/>
  <c r="P335" i="14"/>
  <c r="P334" i="14"/>
  <c r="L329" i="14" l="1"/>
  <c r="L328" i="14"/>
  <c r="L327" i="14"/>
  <c r="L326" i="14"/>
  <c r="L325" i="14"/>
  <c r="L324" i="14"/>
  <c r="L323" i="14"/>
  <c r="L322" i="14"/>
  <c r="L321" i="14"/>
  <c r="L320" i="14"/>
  <c r="L319" i="14"/>
  <c r="L318" i="14"/>
  <c r="L317" i="14"/>
  <c r="L316" i="14"/>
  <c r="L315" i="14"/>
  <c r="L314" i="14"/>
  <c r="P314" i="14"/>
  <c r="P315" i="14"/>
  <c r="P316" i="14"/>
  <c r="P317" i="14"/>
  <c r="P318" i="14"/>
  <c r="P319" i="14"/>
  <c r="P320" i="14"/>
  <c r="P321" i="14"/>
  <c r="P322" i="14"/>
  <c r="P323" i="14"/>
  <c r="P324" i="14"/>
  <c r="P325" i="14"/>
  <c r="P326" i="14"/>
  <c r="P327" i="14"/>
  <c r="P328" i="14"/>
  <c r="P329" i="14"/>
  <c r="AI34" i="15" l="1"/>
  <c r="AE34" i="15"/>
  <c r="W33" i="15"/>
  <c r="L311" i="14" l="1"/>
  <c r="L310" i="14"/>
  <c r="L309" i="14"/>
  <c r="L308" i="14"/>
  <c r="L307" i="14"/>
  <c r="L306" i="14"/>
  <c r="L305" i="14"/>
  <c r="L296" i="14"/>
  <c r="L304" i="14"/>
  <c r="L303" i="14"/>
  <c r="L302" i="14"/>
  <c r="L295" i="14"/>
  <c r="L294" i="14"/>
  <c r="L293" i="14"/>
  <c r="L292" i="14"/>
  <c r="L300" i="14"/>
  <c r="L291" i="14"/>
  <c r="L299" i="14"/>
  <c r="L301" i="14"/>
  <c r="L298" i="14"/>
  <c r="L290" i="14"/>
  <c r="L289" i="14"/>
  <c r="L297" i="14"/>
  <c r="P311" i="14"/>
  <c r="P310" i="14"/>
  <c r="P309" i="14"/>
  <c r="P308" i="14"/>
  <c r="P307" i="14"/>
  <c r="P306" i="14"/>
  <c r="P305" i="14"/>
  <c r="P296" i="14"/>
  <c r="P304" i="14"/>
  <c r="P303" i="14"/>
  <c r="P302" i="14"/>
  <c r="P295" i="14"/>
  <c r="P294" i="14"/>
  <c r="P293" i="14"/>
  <c r="P292" i="14"/>
  <c r="P300" i="14"/>
  <c r="P291" i="14"/>
  <c r="P299" i="14"/>
  <c r="P301" i="14"/>
  <c r="P298" i="14"/>
  <c r="P290" i="14"/>
  <c r="P289" i="14"/>
  <c r="P297" i="14"/>
  <c r="P288" i="14"/>
  <c r="P287" i="14"/>
  <c r="P286" i="14"/>
  <c r="P285" i="14"/>
  <c r="P284" i="14"/>
  <c r="P283" i="14"/>
  <c r="P282" i="14"/>
  <c r="P281" i="14"/>
  <c r="P280" i="14"/>
  <c r="P279" i="14"/>
  <c r="P278" i="14"/>
  <c r="P277" i="14"/>
  <c r="L233" i="14" l="1"/>
  <c r="L234" i="14"/>
  <c r="L243" i="14"/>
  <c r="L244" i="14"/>
  <c r="L258" i="14"/>
  <c r="L259" i="14"/>
  <c r="L255" i="14"/>
  <c r="L256" i="14"/>
  <c r="L251" i="14"/>
  <c r="L252" i="14"/>
  <c r="L253" i="14"/>
  <c r="L257" i="14"/>
  <c r="L254" i="14"/>
  <c r="L260" i="14"/>
  <c r="L235" i="14"/>
  <c r="L236" i="14"/>
  <c r="L245" i="14"/>
  <c r="L246" i="14"/>
  <c r="L261" i="14"/>
  <c r="L262" i="14"/>
  <c r="L247" i="14"/>
  <c r="L230" i="14"/>
  <c r="L231" i="14"/>
  <c r="L237" i="14"/>
  <c r="L238" i="14"/>
  <c r="L239" i="14"/>
  <c r="L240" i="14"/>
  <c r="L248" i="14"/>
  <c r="L249" i="14"/>
  <c r="L250" i="14"/>
  <c r="L232" i="14"/>
  <c r="L241" i="14"/>
  <c r="L263" i="14"/>
  <c r="L264" i="14"/>
  <c r="L265" i="14"/>
  <c r="L242" i="14"/>
  <c r="L266" i="14"/>
  <c r="L267" i="14"/>
  <c r="L268" i="14"/>
  <c r="L269" i="14"/>
  <c r="L270" i="14"/>
  <c r="L271" i="14"/>
  <c r="L272" i="14"/>
  <c r="L273" i="14"/>
  <c r="L274" i="14"/>
  <c r="L229" i="14"/>
  <c r="P217" i="14"/>
  <c r="P218" i="14"/>
  <c r="P219" i="14"/>
  <c r="P220" i="14"/>
  <c r="P221" i="14"/>
  <c r="P222" i="14"/>
  <c r="P223" i="14"/>
  <c r="P224" i="14"/>
  <c r="P225" i="14"/>
  <c r="P226" i="14"/>
  <c r="P227" i="14"/>
  <c r="P228" i="14"/>
  <c r="P229" i="14"/>
  <c r="P233" i="14"/>
  <c r="P234" i="14"/>
  <c r="P243" i="14"/>
  <c r="P244" i="14"/>
  <c r="P258" i="14"/>
  <c r="P259" i="14"/>
  <c r="P255" i="14"/>
  <c r="P256" i="14"/>
  <c r="P251" i="14"/>
  <c r="P252" i="14"/>
  <c r="P253" i="14"/>
  <c r="P257" i="14"/>
  <c r="P254" i="14"/>
  <c r="P260" i="14"/>
  <c r="P235" i="14"/>
  <c r="P236" i="14"/>
  <c r="P245" i="14"/>
  <c r="P246" i="14"/>
  <c r="P261" i="14"/>
  <c r="P262" i="14"/>
  <c r="P247" i="14"/>
  <c r="P230" i="14"/>
  <c r="P231" i="14"/>
  <c r="P237" i="14"/>
  <c r="P238" i="14"/>
  <c r="P239" i="14"/>
  <c r="P240" i="14"/>
  <c r="P248" i="14"/>
  <c r="P249" i="14"/>
  <c r="P250" i="14"/>
  <c r="P232" i="14"/>
  <c r="P241" i="14"/>
  <c r="P263" i="14"/>
  <c r="P264" i="14"/>
  <c r="P265" i="14"/>
  <c r="P242" i="14"/>
  <c r="P266" i="14"/>
  <c r="P267" i="14"/>
  <c r="P268" i="14"/>
  <c r="P269" i="14"/>
  <c r="P270" i="14"/>
  <c r="P271" i="14"/>
  <c r="P272" i="14"/>
  <c r="P273" i="14"/>
  <c r="P274" i="14"/>
  <c r="D140" i="14" l="1"/>
  <c r="D126" i="14"/>
  <c r="D103" i="14"/>
  <c r="L159" i="14"/>
  <c r="M159" i="14" s="1"/>
  <c r="L160" i="14"/>
  <c r="M160" i="14" s="1"/>
  <c r="L195" i="14"/>
  <c r="M195" i="14" s="1"/>
  <c r="L196" i="14"/>
  <c r="M196" i="14" s="1"/>
  <c r="L181" i="14"/>
  <c r="M181" i="14" s="1"/>
  <c r="L182" i="14"/>
  <c r="M182" i="14" s="1"/>
  <c r="L144" i="14"/>
  <c r="M144" i="14" s="1"/>
  <c r="L145" i="14"/>
  <c r="M145" i="14" s="1"/>
  <c r="L185" i="14"/>
  <c r="M185" i="14" s="1"/>
  <c r="L186" i="14"/>
  <c r="M186" i="14" s="1"/>
  <c r="L175" i="14"/>
  <c r="M175" i="14" s="1"/>
  <c r="L176" i="14"/>
  <c r="M176" i="14" s="1"/>
  <c r="L177" i="14"/>
  <c r="M177" i="14" s="1"/>
  <c r="L146" i="14"/>
  <c r="M146" i="14" s="1"/>
  <c r="L161" i="14"/>
  <c r="M161" i="14" s="1"/>
  <c r="L162" i="14"/>
  <c r="M162" i="14" s="1"/>
  <c r="L197" i="14"/>
  <c r="M197" i="14" s="1"/>
  <c r="L198" i="14"/>
  <c r="M198" i="14" s="1"/>
  <c r="L183" i="14"/>
  <c r="M183" i="14" s="1"/>
  <c r="L184" i="14"/>
  <c r="M184" i="14" s="1"/>
  <c r="L147" i="14"/>
  <c r="M147" i="14" s="1"/>
  <c r="L148" i="14"/>
  <c r="M148" i="14" s="1"/>
  <c r="L187" i="14"/>
  <c r="M187" i="14" s="1"/>
  <c r="L188" i="14"/>
  <c r="M188" i="14" s="1"/>
  <c r="L178" i="14"/>
  <c r="M178" i="14" s="1"/>
  <c r="L179" i="14"/>
  <c r="M179" i="14" s="1"/>
  <c r="L180" i="14"/>
  <c r="M180" i="14" s="1"/>
  <c r="L47" i="14"/>
  <c r="M47" i="14" s="1"/>
  <c r="L40" i="14"/>
  <c r="M40" i="14" s="1"/>
  <c r="L45" i="14"/>
  <c r="M45" i="14" s="1"/>
  <c r="L42" i="14"/>
  <c r="M42" i="14" s="1"/>
  <c r="L21" i="14"/>
  <c r="M21" i="14" s="1"/>
  <c r="L105" i="14"/>
  <c r="M105" i="14" s="1"/>
  <c r="L106" i="14"/>
  <c r="M106" i="14" s="1"/>
  <c r="L107" i="14"/>
  <c r="M107" i="14" s="1"/>
  <c r="L108" i="14"/>
  <c r="M108" i="14" s="1"/>
  <c r="L109" i="14"/>
  <c r="M109" i="14" s="1"/>
  <c r="L110" i="14"/>
  <c r="M110" i="14" s="1"/>
  <c r="L111" i="14"/>
  <c r="M111" i="14" s="1"/>
  <c r="L112" i="14"/>
  <c r="M112" i="14" s="1"/>
  <c r="L113" i="14"/>
  <c r="M113" i="14" s="1"/>
  <c r="L114" i="14"/>
  <c r="M114" i="14" s="1"/>
  <c r="L115" i="14"/>
  <c r="M115" i="14" s="1"/>
  <c r="L116" i="14"/>
  <c r="M116" i="14" s="1"/>
  <c r="L117" i="14"/>
  <c r="M117" i="14" s="1"/>
  <c r="L118" i="14"/>
  <c r="M118" i="14" s="1"/>
  <c r="L119" i="14"/>
  <c r="M119" i="14" s="1"/>
  <c r="L120" i="14"/>
  <c r="M120" i="14" s="1"/>
  <c r="L121" i="14"/>
  <c r="M121" i="14" s="1"/>
  <c r="L122" i="14"/>
  <c r="M122" i="14" s="1"/>
  <c r="L123" i="14"/>
  <c r="M123" i="14" s="1"/>
  <c r="L124" i="14"/>
  <c r="M124" i="14" s="1"/>
  <c r="L35" i="14"/>
  <c r="M35" i="14" s="1"/>
  <c r="L41" i="14"/>
  <c r="M41" i="14" s="1"/>
  <c r="L46" i="14"/>
  <c r="M46" i="14" s="1"/>
  <c r="L36" i="14"/>
  <c r="M36" i="14" s="1"/>
  <c r="L189" i="14"/>
  <c r="M189" i="14" s="1"/>
  <c r="L190" i="14"/>
  <c r="M190" i="14" s="1"/>
  <c r="L163" i="14"/>
  <c r="M163" i="14" s="1"/>
  <c r="L149" i="14"/>
  <c r="M149" i="14" s="1"/>
  <c r="L164" i="14"/>
  <c r="M164" i="14" s="1"/>
  <c r="L199" i="14"/>
  <c r="M199" i="14" s="1"/>
  <c r="L173" i="14"/>
  <c r="M173" i="14" s="1"/>
  <c r="L165" i="14"/>
  <c r="M165" i="14" s="1"/>
  <c r="L150" i="14"/>
  <c r="M150" i="14" s="1"/>
  <c r="L151" i="14"/>
  <c r="M151" i="14" s="1"/>
  <c r="L191" i="14"/>
  <c r="M191" i="14" s="1"/>
  <c r="L166" i="14"/>
  <c r="M166" i="14" s="1"/>
  <c r="L167" i="14"/>
  <c r="M167" i="14" s="1"/>
  <c r="L152" i="14"/>
  <c r="M152" i="14" s="1"/>
  <c r="L192" i="14"/>
  <c r="M192" i="14" s="1"/>
  <c r="L193" i="14"/>
  <c r="M193" i="14" s="1"/>
  <c r="L153" i="14"/>
  <c r="M153" i="14" s="1"/>
  <c r="L168" i="14"/>
  <c r="M168" i="14" s="1"/>
  <c r="L200" i="14"/>
  <c r="M200" i="14" s="1"/>
  <c r="L169" i="14"/>
  <c r="M169" i="14" s="1"/>
  <c r="L174" i="14"/>
  <c r="M174" i="14" s="1"/>
  <c r="L170" i="14"/>
  <c r="M170" i="14" s="1"/>
  <c r="L154" i="14"/>
  <c r="M154" i="14" s="1"/>
  <c r="L155" i="14"/>
  <c r="M155" i="14" s="1"/>
  <c r="L194" i="14"/>
  <c r="M194" i="14" s="1"/>
  <c r="L171" i="14"/>
  <c r="M171" i="14" s="1"/>
  <c r="L172" i="14"/>
  <c r="M172" i="14" s="1"/>
  <c r="L156" i="14"/>
  <c r="M156" i="14" s="1"/>
  <c r="L68" i="14"/>
  <c r="M68" i="14" s="1"/>
  <c r="L69" i="14"/>
  <c r="M69" i="14" s="1"/>
  <c r="L70" i="14"/>
  <c r="M70" i="14" s="1"/>
  <c r="L71" i="14"/>
  <c r="M71" i="14" s="1"/>
  <c r="L72" i="14"/>
  <c r="M72" i="14" s="1"/>
  <c r="L73" i="14"/>
  <c r="M73" i="14" s="1"/>
  <c r="L74" i="14"/>
  <c r="M74" i="14" s="1"/>
  <c r="L75" i="14"/>
  <c r="M75" i="14" s="1"/>
  <c r="L76" i="14"/>
  <c r="M76" i="14" s="1"/>
  <c r="L77" i="14"/>
  <c r="M77" i="14" s="1"/>
  <c r="L78" i="14"/>
  <c r="M78" i="14" s="1"/>
  <c r="L79" i="14"/>
  <c r="M79" i="14" s="1"/>
  <c r="L80" i="14"/>
  <c r="M80" i="14" s="1"/>
  <c r="L81" i="14"/>
  <c r="M81" i="14" s="1"/>
  <c r="L82" i="14"/>
  <c r="M82" i="14" s="1"/>
  <c r="L83" i="14"/>
  <c r="M83" i="14" s="1"/>
  <c r="L84" i="14"/>
  <c r="M84" i="14" s="1"/>
  <c r="L85" i="14"/>
  <c r="M85" i="14" s="1"/>
  <c r="L86" i="14"/>
  <c r="M86" i="14" s="1"/>
  <c r="L87" i="14"/>
  <c r="M87" i="14" s="1"/>
  <c r="L88" i="14"/>
  <c r="M88" i="14" s="1"/>
  <c r="L89" i="14"/>
  <c r="M89" i="14" s="1"/>
  <c r="L90" i="14"/>
  <c r="M90" i="14" s="1"/>
  <c r="L91" i="14"/>
  <c r="M91" i="14" s="1"/>
  <c r="L92" i="14"/>
  <c r="M92" i="14" s="1"/>
  <c r="L93" i="14"/>
  <c r="M93" i="14" s="1"/>
  <c r="L94" i="14"/>
  <c r="M94" i="14" s="1"/>
  <c r="L95" i="14"/>
  <c r="M95" i="14" s="1"/>
  <c r="L96" i="14"/>
  <c r="M96" i="14" s="1"/>
  <c r="L97" i="14"/>
  <c r="M97" i="14" s="1"/>
  <c r="L98" i="14"/>
  <c r="M98" i="14" s="1"/>
  <c r="L99" i="14"/>
  <c r="M99" i="14" s="1"/>
  <c r="L100" i="14"/>
  <c r="M100" i="14" s="1"/>
  <c r="L101" i="14"/>
  <c r="M101" i="14" s="1"/>
  <c r="L50" i="14"/>
  <c r="M50" i="14" s="1"/>
  <c r="L22" i="14"/>
  <c r="M22" i="14" s="1"/>
  <c r="L48" i="14"/>
  <c r="M48" i="14" s="1"/>
  <c r="L49" i="14"/>
  <c r="M49" i="14" s="1"/>
  <c r="L37" i="14"/>
  <c r="M37" i="14" s="1"/>
  <c r="L23" i="14"/>
  <c r="M23" i="14" s="1"/>
  <c r="L24" i="14"/>
  <c r="M24" i="14" s="1"/>
  <c r="L25" i="14"/>
  <c r="M25" i="14" s="1"/>
  <c r="L26" i="14"/>
  <c r="M26" i="14" s="1"/>
  <c r="L27" i="14"/>
  <c r="M27" i="14" s="1"/>
  <c r="L28" i="14"/>
  <c r="M28" i="14" s="1"/>
  <c r="L29" i="14"/>
  <c r="M29" i="14" s="1"/>
  <c r="L30" i="14"/>
  <c r="M30" i="14" s="1"/>
  <c r="L31" i="14"/>
  <c r="M31" i="14" s="1"/>
  <c r="L32" i="14"/>
  <c r="M32" i="14" s="1"/>
  <c r="L129" i="14"/>
  <c r="M129" i="14" s="1"/>
  <c r="L130" i="14"/>
  <c r="M130" i="14" s="1"/>
  <c r="L131" i="14"/>
  <c r="M131" i="14" s="1"/>
  <c r="L132" i="14"/>
  <c r="M132" i="14" s="1"/>
  <c r="L133" i="14"/>
  <c r="M133" i="14" s="1"/>
  <c r="L134" i="14"/>
  <c r="M134" i="14" s="1"/>
  <c r="L135" i="14"/>
  <c r="M135" i="14" s="1"/>
  <c r="L136" i="14"/>
  <c r="M136" i="14" s="1"/>
  <c r="L137" i="14"/>
  <c r="M137" i="14" s="1"/>
  <c r="L138" i="14"/>
  <c r="M138" i="14" s="1"/>
  <c r="L51" i="14"/>
  <c r="M51" i="14" s="1"/>
  <c r="L52" i="14"/>
  <c r="M52" i="14" s="1"/>
  <c r="L53" i="14"/>
  <c r="M53" i="14" s="1"/>
  <c r="L33" i="14"/>
  <c r="M33" i="14" s="1"/>
  <c r="L34" i="14"/>
  <c r="M34" i="14" s="1"/>
  <c r="L157" i="14"/>
  <c r="M157" i="14" s="1"/>
  <c r="L158" i="14"/>
  <c r="M158" i="14" s="1"/>
  <c r="L54" i="14"/>
  <c r="M54" i="14" s="1"/>
  <c r="L55" i="14"/>
  <c r="M55" i="14" s="1"/>
  <c r="L56" i="14"/>
  <c r="M56" i="14" s="1"/>
  <c r="L57" i="14"/>
  <c r="M57" i="14" s="1"/>
  <c r="L58" i="14"/>
  <c r="M58" i="14" s="1"/>
  <c r="L143" i="14"/>
  <c r="M143" i="14" s="1"/>
  <c r="P8" i="14"/>
  <c r="P9" i="14"/>
  <c r="P10" i="14"/>
  <c r="P11" i="14"/>
  <c r="P12" i="14"/>
  <c r="P13" i="14"/>
  <c r="P14" i="14"/>
  <c r="P15" i="14"/>
  <c r="P16" i="14"/>
  <c r="P17" i="14"/>
  <c r="P18" i="14"/>
  <c r="P19" i="14"/>
  <c r="P20" i="14"/>
  <c r="P143" i="14"/>
  <c r="P159" i="14"/>
  <c r="P160" i="14"/>
  <c r="P195" i="14"/>
  <c r="P196" i="14"/>
  <c r="P181" i="14"/>
  <c r="P182" i="14"/>
  <c r="P144" i="14"/>
  <c r="P145" i="14"/>
  <c r="P185" i="14"/>
  <c r="P186" i="14"/>
  <c r="P175" i="14"/>
  <c r="P176" i="14"/>
  <c r="P177" i="14"/>
  <c r="P146" i="14"/>
  <c r="P161" i="14"/>
  <c r="P162" i="14"/>
  <c r="P197" i="14"/>
  <c r="P198" i="14"/>
  <c r="P183" i="14"/>
  <c r="P184" i="14"/>
  <c r="P147" i="14"/>
  <c r="P148" i="14"/>
  <c r="P187" i="14"/>
  <c r="P188" i="14"/>
  <c r="P178" i="14"/>
  <c r="P179" i="14"/>
  <c r="P180" i="14"/>
  <c r="P47" i="14"/>
  <c r="P40" i="14"/>
  <c r="P45" i="14"/>
  <c r="P42" i="14"/>
  <c r="P21" i="14"/>
  <c r="P105" i="14"/>
  <c r="P106" i="14"/>
  <c r="P107" i="14"/>
  <c r="P108" i="14"/>
  <c r="P109" i="14"/>
  <c r="P110" i="14"/>
  <c r="P111" i="14"/>
  <c r="P112" i="14"/>
  <c r="P113" i="14"/>
  <c r="P114" i="14"/>
  <c r="P115" i="14"/>
  <c r="P116" i="14"/>
  <c r="P117" i="14"/>
  <c r="P118" i="14"/>
  <c r="P119" i="14"/>
  <c r="P120" i="14"/>
  <c r="P121" i="14"/>
  <c r="P122" i="14"/>
  <c r="P123" i="14"/>
  <c r="P124" i="14"/>
  <c r="P35" i="14"/>
  <c r="P41" i="14"/>
  <c r="P46" i="14"/>
  <c r="P36" i="14"/>
  <c r="P189" i="14"/>
  <c r="P190" i="14"/>
  <c r="P163" i="14"/>
  <c r="P149" i="14"/>
  <c r="P164" i="14"/>
  <c r="P199" i="14"/>
  <c r="P173" i="14"/>
  <c r="P165" i="14"/>
  <c r="P150" i="14"/>
  <c r="P151" i="14"/>
  <c r="P191" i="14"/>
  <c r="P166" i="14"/>
  <c r="P167" i="14"/>
  <c r="P152" i="14"/>
  <c r="P192" i="14"/>
  <c r="P193" i="14"/>
  <c r="P153" i="14"/>
  <c r="P168" i="14"/>
  <c r="P200" i="14"/>
  <c r="P169" i="14"/>
  <c r="P174" i="14"/>
  <c r="P170" i="14"/>
  <c r="P154" i="14"/>
  <c r="P155" i="14"/>
  <c r="P194" i="14"/>
  <c r="P171" i="14"/>
  <c r="P172" i="14"/>
  <c r="P156"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50" i="14"/>
  <c r="P22" i="14"/>
  <c r="P48" i="14"/>
  <c r="P49" i="14"/>
  <c r="P37" i="14"/>
  <c r="P23" i="14"/>
  <c r="P24" i="14"/>
  <c r="P25" i="14"/>
  <c r="P26" i="14"/>
  <c r="P27" i="14"/>
  <c r="P28" i="14"/>
  <c r="P29" i="14"/>
  <c r="P30" i="14"/>
  <c r="P31" i="14"/>
  <c r="P32" i="14"/>
  <c r="P129" i="14"/>
  <c r="P130" i="14"/>
  <c r="P131" i="14"/>
  <c r="P132" i="14"/>
  <c r="P133" i="14"/>
  <c r="P134" i="14"/>
  <c r="P135" i="14"/>
  <c r="P136" i="14"/>
  <c r="P137" i="14"/>
  <c r="P138" i="14"/>
  <c r="P51" i="14"/>
  <c r="P52" i="14"/>
  <c r="P53" i="14"/>
  <c r="P33" i="14"/>
  <c r="P34" i="14"/>
  <c r="P157" i="14"/>
  <c r="P158" i="14"/>
  <c r="P54" i="14"/>
  <c r="P55" i="14"/>
  <c r="P56" i="14"/>
  <c r="P57" i="14"/>
  <c r="P58" i="14"/>
  <c r="C33" i="15"/>
  <c r="C34" i="15"/>
  <c r="C35" i="15"/>
  <c r="C36" i="15"/>
  <c r="C37" i="15"/>
  <c r="C38" i="15"/>
  <c r="C39" i="15"/>
  <c r="C40" i="15"/>
  <c r="C41" i="15"/>
  <c r="C42" i="15"/>
  <c r="C43" i="15"/>
  <c r="C44" i="15"/>
  <c r="C45" i="15"/>
  <c r="C46" i="15"/>
  <c r="C47" i="15"/>
  <c r="C48" i="15"/>
  <c r="C49" i="15"/>
  <c r="C50" i="15"/>
  <c r="C32" i="15"/>
  <c r="E458" i="14" l="1"/>
  <c r="L22" i="15"/>
  <c r="M22" i="15" s="1"/>
  <c r="D25" i="4" l="1"/>
  <c r="C32" i="3"/>
  <c r="C25" i="2"/>
  <c r="C150" i="1"/>
  <c r="C18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2" i="3" s="1"/>
  <c r="F57" i="13"/>
  <c r="D185" i="1" s="1"/>
  <c r="F56" i="13"/>
  <c r="D150" i="1" s="1"/>
  <c r="F55" i="13"/>
  <c r="D22" i="1" s="1"/>
  <c r="C13" i="13"/>
  <c r="C12" i="13"/>
  <c r="C11" i="13"/>
  <c r="C16" i="13" l="1"/>
  <c r="C17" i="13"/>
  <c r="B5" i="4" l="1"/>
  <c r="B4" i="4"/>
  <c r="B5" i="3"/>
  <c r="B4" i="3"/>
  <c r="B5" i="2"/>
  <c r="B4" i="2"/>
  <c r="B5" i="1"/>
  <c r="B4" i="1"/>
  <c r="C15" i="13" l="1"/>
  <c r="F12" i="13" l="1"/>
  <c r="C25" i="4"/>
  <c r="F11" i="13" s="1"/>
  <c r="F13" i="13" l="1"/>
  <c r="B185" i="1"/>
  <c r="B17" i="13" s="1"/>
  <c r="B150" i="1"/>
  <c r="B16" i="13" s="1"/>
  <c r="B22" i="1"/>
  <c r="B15" i="13" s="1"/>
  <c r="B32" i="3" l="1"/>
  <c r="B13" i="13" s="1"/>
  <c r="B25" i="2"/>
  <c r="B12" i="13" s="1"/>
  <c r="B11" i="13" l="1"/>
  <c r="P6" i="16" s="1"/>
  <c r="P7" i="16" s="1"/>
  <c r="B187" i="1"/>
  <c r="E460" i="14" l="1"/>
  <c r="E461" i="14" s="1"/>
  <c r="E551" i="14"/>
  <c r="E55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5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Mahesh Masters</author>
  </authors>
  <commentList>
    <comment ref="R20" authorId="0" shapeId="0" xr:uid="{44F8CC3C-A420-4576-A371-65F038794636}">
      <text>
        <r>
          <rPr>
            <b/>
            <sz val="9"/>
            <color indexed="81"/>
            <rFont val="Tahoma"/>
            <family val="2"/>
          </rPr>
          <t>Mahesh Masters:</t>
        </r>
        <r>
          <rPr>
            <sz val="9"/>
            <color indexed="81"/>
            <rFont val="Tahoma"/>
            <family val="2"/>
          </rPr>
          <t xml:space="preserve">
CE cellphone charge approx $50 within this total…. </t>
        </r>
      </text>
    </comment>
    <comment ref="P24" authorId="0" shapeId="0" xr:uid="{F0387DD1-5D06-413B-BDD2-CD7DE204CEF1}">
      <text>
        <r>
          <rPr>
            <b/>
            <sz val="9"/>
            <color indexed="81"/>
            <rFont val="Tahoma"/>
            <family val="2"/>
          </rPr>
          <t>Mahesh Masters:</t>
        </r>
        <r>
          <rPr>
            <sz val="9"/>
            <color indexed="81"/>
            <rFont val="Tahoma"/>
            <family val="2"/>
          </rPr>
          <t xml:space="preserve">
updated to est. $52.80
</t>
        </r>
      </text>
    </comment>
    <comment ref="P53" authorId="0" shapeId="0" xr:uid="{D4EBE4E5-C716-4979-BB5C-1073F08C5C81}">
      <text>
        <r>
          <rPr>
            <b/>
            <sz val="9"/>
            <color indexed="81"/>
            <rFont val="Tahoma"/>
            <family val="2"/>
          </rPr>
          <t>Mahesh Masters:</t>
        </r>
        <r>
          <rPr>
            <sz val="9"/>
            <color indexed="81"/>
            <rFont val="Tahoma"/>
            <family val="2"/>
          </rPr>
          <t xml:space="preserve">
updated to 52.80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Mahesh Masters</author>
  </authors>
  <commentList>
    <comment ref="C47" authorId="0" shapeId="0" xr:uid="{4702B981-99BB-429A-897F-844C802A2235}">
      <text>
        <r>
          <rPr>
            <b/>
            <sz val="9"/>
            <color indexed="81"/>
            <rFont val="Tahoma"/>
            <charset val="1"/>
          </rPr>
          <t>Mahesh Masters:</t>
        </r>
        <r>
          <rPr>
            <sz val="9"/>
            <color indexed="81"/>
            <rFont val="Tahoma"/>
            <charset val="1"/>
          </rPr>
          <t xml:space="preserve">
ammendment to personal flight to attend stakeholder event
</t>
        </r>
      </text>
    </comment>
    <comment ref="D229" authorId="0" shapeId="0" xr:uid="{63A581A1-913A-4952-B99C-67543FE20CB9}">
      <text>
        <r>
          <rPr>
            <b/>
            <sz val="9"/>
            <color indexed="81"/>
            <rFont val="Tahoma"/>
            <charset val="1"/>
          </rPr>
          <t>Mahesh Masters:</t>
        </r>
        <r>
          <rPr>
            <sz val="9"/>
            <color indexed="81"/>
            <rFont val="Tahoma"/>
            <charset val="1"/>
          </rPr>
          <t xml:space="preserve">
ammendment to personal flight to attend stakeholder event</t>
        </r>
      </text>
    </comment>
  </commentList>
</comments>
</file>

<file path=xl/sharedStrings.xml><?xml version="1.0" encoding="utf-8"?>
<sst xmlns="http://schemas.openxmlformats.org/spreadsheetml/2006/main" count="6531" uniqueCount="1168">
  <si>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</si>
  <si>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</si>
  <si>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</si>
  <si>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</si>
  <si>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</si>
  <si>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</si>
  <si>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</si>
  <si>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</si>
  <si>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</si>
  <si>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</si>
  <si>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</si>
  <si>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</si>
  <si>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</si>
  <si>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</si>
  <si>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</si>
  <si>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</si>
  <si>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</si>
  <si>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</si>
  <si>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</si>
  <si>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</si>
  <si>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</si>
  <si>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</si>
  <si>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</si>
  <si>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</si>
  <si>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</si>
  <si>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</si>
  <si>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</si>
  <si>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</si>
  <si>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</si>
  <si>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</si>
  <si>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</si>
  <si>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</si>
  <si>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</si>
  <si>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</si>
  <si>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</si>
  <si>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</si>
  <si>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</si>
  <si>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</si>
  <si>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</si>
  <si>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</si>
  <si>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</si>
  <si>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</si>
  <si>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</si>
  <si>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</si>
  <si>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</si>
  <si>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</si>
  <si>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</si>
  <si>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</si>
  <si>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</si>
  <si>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</si>
  <si>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</si>
  <si>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</si>
  <si>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</si>
  <si>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</si>
  <si>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</si>
  <si>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</si>
  <si>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</si>
  <si>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</si>
  <si>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</si>
  <si>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</si>
  <si>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</si>
  <si>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</si>
  <si>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</si>
  <si>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</si>
  <si>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</si>
  <si>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</si>
  <si>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</si>
  <si>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</si>
  <si>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</si>
  <si>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</si>
  <si>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</si>
  <si>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</si>
  <si>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</si>
  <si>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</si>
  <si>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</si>
  <si>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</si>
  <si>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</si>
  <si>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</si>
  <si>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</si>
  <si>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</si>
  <si>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</si>
  <si>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</si>
  <si>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</si>
  <si>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</si>
  <si>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</si>
  <si>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</si>
  <si>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</si>
  <si>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</si>
  <si>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</si>
  <si>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</si>
  <si>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</si>
  <si>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</si>
  <si>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</si>
  <si>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</si>
  <si>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</si>
  <si>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</si>
  <si>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</si>
  <si>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</si>
  <si>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</si>
  <si>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</si>
  <si>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</si>
  <si>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</si>
  <si>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</si>
  <si>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</si>
  <si>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</si>
  <si>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</si>
  <si>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</si>
  <si>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</si>
  <si>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</si>
  <si>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</si>
  <si>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</si>
  <si>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</si>
  <si>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</si>
  <si>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</si>
  <si>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</si>
  <si>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</si>
  <si>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</si>
  <si>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</si>
  <si>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</si>
  <si>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</si>
  <si>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</si>
  <si>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</si>
  <si>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</si>
  <si>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</si>
  <si>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</si>
  <si>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</si>
  <si>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</si>
  <si>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</si>
  <si>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</si>
  <si>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</si>
  <si>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</si>
  <si>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</si>
  <si>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</si>
  <si>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</si>
  <si>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</si>
  <si>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</si>
  <si>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</si>
  <si>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</si>
  <si>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</si>
  <si>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</si>
  <si>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</si>
  <si>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</si>
  <si>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</si>
  <si>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</si>
  <si>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</si>
  <si>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</si>
  <si>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</si>
  <si>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</si>
  <si>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</si>
  <si>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</si>
  <si>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</si>
  <si>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</si>
  <si>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</si>
  <si>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</si>
  <si>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</si>
  <si>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</si>
  <si>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</si>
  <si>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</si>
  <si>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</si>
  <si>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</si>
  <si>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</si>
  <si>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</si>
  <si>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</si>
  <si>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</si>
  <si>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</si>
  <si>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</si>
  <si>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</si>
  <si>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</si>
  <si>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</si>
  <si>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Process</t>
  </si>
  <si>
    <t xml:space="preserve">1) </t>
  </si>
  <si>
    <t xml:space="preserve">Download GL transactions for cost centre 141000 on to an excel spreadsheet. </t>
  </si>
  <si>
    <t>2)</t>
  </si>
  <si>
    <t xml:space="preserve">apply a filter to the top row. </t>
  </si>
  <si>
    <t>3)</t>
  </si>
  <si>
    <t>4)</t>
  </si>
  <si>
    <t xml:space="preserve">filter on individual or group of nominals to delete ones which are not relevant … personnel, super, acc, leave, </t>
  </si>
  <si>
    <t>5)</t>
  </si>
  <si>
    <t>Cell phones nominal 14016 - filter on description and exclude "dpowe". Delete all rows remaining, remove filter from description, the data left will be CE's cellphone costs</t>
  </si>
  <si>
    <r>
      <t xml:space="preserve">delete all expenditure that is related to running the CE office, ie corporate expenses, personnel costs , travel </t>
    </r>
    <r>
      <rPr>
        <b/>
        <sz val="12"/>
        <color theme="1"/>
        <rFont val="Arial"/>
        <family val="2"/>
      </rPr>
      <t>not directly related to the CE</t>
    </r>
  </si>
  <si>
    <t>6)</t>
  </si>
  <si>
    <t xml:space="preserve">for travel related costs , group by date… this can be done easlily by the following formula </t>
  </si>
  <si>
    <t>TKTPower Debbie WLGAKL24/06/2021</t>
  </si>
  <si>
    <t>=RIGHT(C21,10)</t>
  </si>
  <si>
    <t>=DATEVALUE(L21)</t>
  </si>
  <si>
    <t>Period</t>
  </si>
  <si>
    <t>Tran Date</t>
  </si>
  <si>
    <t>Description</t>
  </si>
  <si>
    <t>Value</t>
  </si>
  <si>
    <t>Batch Type</t>
  </si>
  <si>
    <t>Batch Ref</t>
  </si>
  <si>
    <t>Input User</t>
  </si>
  <si>
    <t>CMPY</t>
  </si>
  <si>
    <t>COSTCNTR</t>
  </si>
  <si>
    <t>NOMINAL</t>
  </si>
  <si>
    <t>PROJECT</t>
  </si>
  <si>
    <t>CONT</t>
  </si>
  <si>
    <t>CUSTOMER</t>
  </si>
  <si>
    <t>Audit Ref</t>
  </si>
  <si>
    <t>Seq No</t>
  </si>
  <si>
    <t>Trans Type</t>
  </si>
  <si>
    <t>Trans Ref</t>
  </si>
  <si>
    <t>Recon Flag</t>
  </si>
  <si>
    <t>Recon Code</t>
  </si>
  <si>
    <t>Orbit Code</t>
  </si>
  <si>
    <t>Bal Class</t>
  </si>
  <si>
    <t>Input Date</t>
  </si>
  <si>
    <t>Authorised Date</t>
  </si>
  <si>
    <t>Authorised User</t>
  </si>
  <si>
    <t>Statistical Quantity</t>
  </si>
  <si>
    <t>Statistical Bal Class</t>
  </si>
  <si>
    <t>Log Number</t>
  </si>
  <si>
    <t>Source Company</t>
  </si>
  <si>
    <t>Source Code</t>
  </si>
  <si>
    <t>Target Company</t>
  </si>
  <si>
    <t>Target Code</t>
  </si>
  <si>
    <t>Percentage</t>
  </si>
  <si>
    <t>UOM</t>
  </si>
  <si>
    <t>Tax</t>
  </si>
  <si>
    <t>Roll Up</t>
  </si>
  <si>
    <t>Xfer</t>
  </si>
  <si>
    <t>Display Value</t>
  </si>
  <si>
    <t>Select Value</t>
  </si>
  <si>
    <t>Code</t>
  </si>
  <si>
    <t>Rate</t>
  </si>
  <si>
    <t>Eff Date</t>
  </si>
  <si>
    <t>Exch Rate</t>
  </si>
  <si>
    <t>Company</t>
  </si>
  <si>
    <t>Customer / Supplier Name</t>
  </si>
  <si>
    <t>Reference</t>
  </si>
  <si>
    <t>Type</t>
  </si>
  <si>
    <t>Date</t>
  </si>
  <si>
    <t>Transaction Key</t>
  </si>
  <si>
    <t>Source System</t>
  </si>
  <si>
    <t>Original</t>
  </si>
  <si>
    <t>User Data</t>
  </si>
  <si>
    <t>UPLD</t>
  </si>
  <si>
    <t>AB</t>
  </si>
  <si>
    <t>NZD</t>
  </si>
  <si>
    <t xml:space="preserve">                                                  </t>
  </si>
  <si>
    <t>STND</t>
  </si>
  <si>
    <t>D1</t>
  </si>
  <si>
    <t>APEN</t>
  </si>
  <si>
    <t>PL</t>
  </si>
  <si>
    <t>GST</t>
  </si>
  <si>
    <t>Accounts Payable</t>
  </si>
  <si>
    <t>D Power Diligent Lic Jul21-Jul22</t>
  </si>
  <si>
    <t>DGOGG001</t>
  </si>
  <si>
    <t>TBUTL008</t>
  </si>
  <si>
    <t>ACRL VODAFONE JUN21 64292706213 dpowe999</t>
  </si>
  <si>
    <t>ACRL VODAFONE JUN21 6421593531 dpowe999</t>
  </si>
  <si>
    <t>ACRL VODAFONE JUN21 6421597108 dpowe999</t>
  </si>
  <si>
    <t>ACRL VODAFONE JUN21 642059313191 dpowe00</t>
  </si>
  <si>
    <t>VODAFONE JUN21 dpowe999 64292706213</t>
  </si>
  <si>
    <t>VODAFONE JUN21 dpowe999 6421593531</t>
  </si>
  <si>
    <t>VODAFONE JUN21 dpowe999 6421597108</t>
  </si>
  <si>
    <t>VODAFONE JUN21 dpowe006 642059313191</t>
  </si>
  <si>
    <t>ACRL VODAFONE JUL21 dpowe999 64292706213</t>
  </si>
  <si>
    <t>ACRL VODAFONE JUL21 dpowe999 6421593531</t>
  </si>
  <si>
    <t>ACRL VODAFONE JUL21 dpowe999 6421597108</t>
  </si>
  <si>
    <t>ACRL VODAFONE JUL21 dpowe006 64205931319</t>
  </si>
  <si>
    <t>OTHPower Debbie WRE01/07/2021</t>
  </si>
  <si>
    <t>ORBIT CORPORATE TRAVEL (CS)</t>
  </si>
  <si>
    <t>003883620 00633 00001</t>
  </si>
  <si>
    <t>OTHPower Debbie CHC16/06/2021</t>
  </si>
  <si>
    <t>003883620 00634 00001</t>
  </si>
  <si>
    <t>TKTPower Debbie CHCNSN16/06/2021</t>
  </si>
  <si>
    <t>003883620 00635 00001</t>
  </si>
  <si>
    <t>OTHPower Debbie AKL28/07/2021</t>
  </si>
  <si>
    <t>003883620 00636 00001</t>
  </si>
  <si>
    <t>TKTPower Debbie WLGAKL28/07/2021</t>
  </si>
  <si>
    <t>003883620 00637 00001</t>
  </si>
  <si>
    <t>OTHPower Debbie AKL25/06/2021</t>
  </si>
  <si>
    <t>003883620 00638 00001</t>
  </si>
  <si>
    <t>TKTPower Debbie WLGAKL25/06/2021</t>
  </si>
  <si>
    <t>003883620 00639 00001</t>
  </si>
  <si>
    <t>OTHPower Debbie ROT01/07/2021</t>
  </si>
  <si>
    <t>003883620 00640 00001</t>
  </si>
  <si>
    <t>TKTPower Debbie WLGROT01/07/2021</t>
  </si>
  <si>
    <t>003883620 00641 00001</t>
  </si>
  <si>
    <t>OTHPower Debbie AKL26/06/2021</t>
  </si>
  <si>
    <t>003883620 00642 00001</t>
  </si>
  <si>
    <t>TKTPower Debbie WREAKL26/06/2021</t>
  </si>
  <si>
    <t>003883620 00643 00001</t>
  </si>
  <si>
    <t>OTHPower Debbie AKL24/06/2021</t>
  </si>
  <si>
    <t>003883620 00644 00001</t>
  </si>
  <si>
    <t>003883620 00645 00001</t>
  </si>
  <si>
    <t>003883620 00646 00001</t>
  </si>
  <si>
    <t>EXPS 15-190721 FLIGHT</t>
  </si>
  <si>
    <t>APEX</t>
  </si>
  <si>
    <t>BLAMS001</t>
  </si>
  <si>
    <t>DEBBIE A POWER (SELF)</t>
  </si>
  <si>
    <t>EXPENSES150721</t>
  </si>
  <si>
    <t>B00</t>
  </si>
  <si>
    <t>003889491 00001 00001</t>
  </si>
  <si>
    <t>003894011 00424 00001</t>
  </si>
  <si>
    <t>003894011 00613 00001</t>
  </si>
  <si>
    <t>TKTPower Debbie WLGWRE08/02/2021</t>
  </si>
  <si>
    <t>003894011 02523 00001</t>
  </si>
  <si>
    <t>TKTPower Debbie WLGWRE26/03/2021</t>
  </si>
  <si>
    <t>003894011 02644 00001</t>
  </si>
  <si>
    <t>TKTPower Debbie WLGROT01/06/2021</t>
  </si>
  <si>
    <t>003894011 02712 00001</t>
  </si>
  <si>
    <t>TKTPower Debbie AKLWLG01/08/2021</t>
  </si>
  <si>
    <t>003894011 03772 00001</t>
  </si>
  <si>
    <t>OTHPower Debbie NPE26/03/2021</t>
  </si>
  <si>
    <t>003894011 04702 00001</t>
  </si>
  <si>
    <t>003894011 07549 00001</t>
  </si>
  <si>
    <t>003894011 07554 00001</t>
  </si>
  <si>
    <t>OTHPower Debbie WLG01/08/2021</t>
  </si>
  <si>
    <t>003894011 09873 00001</t>
  </si>
  <si>
    <t>APCN</t>
  </si>
  <si>
    <t>9752.0018A</t>
  </si>
  <si>
    <t>003894012 00108 00001</t>
  </si>
  <si>
    <t>003894012 00127 00001</t>
  </si>
  <si>
    <t>003894012 00992 00001</t>
  </si>
  <si>
    <t>003894012 01109 00001</t>
  </si>
  <si>
    <t>003894012 01156 00001</t>
  </si>
  <si>
    <t>003894012 01469 00001</t>
  </si>
  <si>
    <t>003894012 02219 00001</t>
  </si>
  <si>
    <t>003894012 02224 00001</t>
  </si>
  <si>
    <t>003894012 02777 00001</t>
  </si>
  <si>
    <t>OTHPower Debbie PMR27/05/2021</t>
  </si>
  <si>
    <t>9719.0018A</t>
  </si>
  <si>
    <t>003883621 01112 00001</t>
  </si>
  <si>
    <t>HOTPower Debbie PMR27/05/2021</t>
  </si>
  <si>
    <t>003883621 01113 00001</t>
  </si>
  <si>
    <t>003883621 01114 00001</t>
  </si>
  <si>
    <t>OTHPower Debbie AKL13/05/2021</t>
  </si>
  <si>
    <t>003883621 01115 00001</t>
  </si>
  <si>
    <t>003883621 01116 00001</t>
  </si>
  <si>
    <t>OTHPower Debbie AKL29/07/2021</t>
  </si>
  <si>
    <t>003883621 01117 00001</t>
  </si>
  <si>
    <t>HOTPower Debbie NSN17/06/2021</t>
  </si>
  <si>
    <t>003883621 01118 00001</t>
  </si>
  <si>
    <t>HOTPower Debbie CHC16/06/2021</t>
  </si>
  <si>
    <t>003883621 01119 00001</t>
  </si>
  <si>
    <t>003883621 01120 00001</t>
  </si>
  <si>
    <t>HOTPower Debbie AKL13/05/2021</t>
  </si>
  <si>
    <t>003883621 01121 00001</t>
  </si>
  <si>
    <t>003883621 01122 00001</t>
  </si>
  <si>
    <t>003883621 01123 00001</t>
  </si>
  <si>
    <t>003883621 01124 00001</t>
  </si>
  <si>
    <t>003883621 01125 00001</t>
  </si>
  <si>
    <t>HOTPower Debbie ROT</t>
  </si>
  <si>
    <t>003894011 01340 00001</t>
  </si>
  <si>
    <t>HOTPower Debbie ROT01/07/2021</t>
  </si>
  <si>
    <t>003894011 01341 00001</t>
  </si>
  <si>
    <t>HOTPower Debbie AKL</t>
  </si>
  <si>
    <t>003894011 02860 00001</t>
  </si>
  <si>
    <t>003894011 02861 00001</t>
  </si>
  <si>
    <t>HOTPower Debbie AKL02/07/2021</t>
  </si>
  <si>
    <t>003894011 02862 00001</t>
  </si>
  <si>
    <t>003894011 05041 00001</t>
  </si>
  <si>
    <t>003894011 06015 00001</t>
  </si>
  <si>
    <t>003894011 06016 00001</t>
  </si>
  <si>
    <t>003894011 06017 00001</t>
  </si>
  <si>
    <t>003894011 06018 00001</t>
  </si>
  <si>
    <t>003894011 06565 00001</t>
  </si>
  <si>
    <t>003894011 06566 00001</t>
  </si>
  <si>
    <t>003894011 06567 00001</t>
  </si>
  <si>
    <t>003894011 08159 00001</t>
  </si>
  <si>
    <t>003894011 08752 00001</t>
  </si>
  <si>
    <t>OTHPower Debbie WRE08/02/2021</t>
  </si>
  <si>
    <t>003894011 08890 00001</t>
  </si>
  <si>
    <t>003894011 08968 00001</t>
  </si>
  <si>
    <t>9752.0018B</t>
  </si>
  <si>
    <t>003894013 00800 00001</t>
  </si>
  <si>
    <t>003894013 00801 00001</t>
  </si>
  <si>
    <t>003894013 01296 00001</t>
  </si>
  <si>
    <t>003894013 01297 00001</t>
  </si>
  <si>
    <t>003894013 01298 00001</t>
  </si>
  <si>
    <t>003894013 02250 00001</t>
  </si>
  <si>
    <t>003894013 03224 00001</t>
  </si>
  <si>
    <t>003894013 03225 00001</t>
  </si>
  <si>
    <t>003894013 03227 00001</t>
  </si>
  <si>
    <t>003894013 03228 00001</t>
  </si>
  <si>
    <t>003894013 03774 00001</t>
  </si>
  <si>
    <t>003894013 03775 00001</t>
  </si>
  <si>
    <t>003894013 03776 00001</t>
  </si>
  <si>
    <t>003894013 04880 00001</t>
  </si>
  <si>
    <t>003894013 05474 00001</t>
  </si>
  <si>
    <t>CARPower Debbie ROT</t>
  </si>
  <si>
    <t>003894011 01336 00001</t>
  </si>
  <si>
    <t>003894011 01337 00001</t>
  </si>
  <si>
    <t>003894011 01338 00001</t>
  </si>
  <si>
    <t>CARPower Debbie ROT01/07/2021</t>
  </si>
  <si>
    <t>003894011 01339 00001</t>
  </si>
  <si>
    <t>003894011 07851 00001</t>
  </si>
  <si>
    <t>9752.0018C</t>
  </si>
  <si>
    <t>003894014 00216 00001</t>
  </si>
  <si>
    <t>003894014 00217 00001</t>
  </si>
  <si>
    <t>003894014 00218 00001</t>
  </si>
  <si>
    <t>003894014 00219 00001</t>
  </si>
  <si>
    <t>003894014 00795 00001</t>
  </si>
  <si>
    <t>9719.0018C</t>
  </si>
  <si>
    <t>003883623 00056 00001</t>
  </si>
  <si>
    <t>JUN 21 TAXI ACRL DEBBIE POWER</t>
  </si>
  <si>
    <t>HSTRI001</t>
  </si>
  <si>
    <t>100621:07.32:DEBBIE POWER</t>
  </si>
  <si>
    <t>TAXICHARGE NZ LIMITED (CS)</t>
  </si>
  <si>
    <t>003891213 00629 00001</t>
  </si>
  <si>
    <t>100621:20.56:DEBBIE POWER</t>
  </si>
  <si>
    <t>003891213 00706 00001</t>
  </si>
  <si>
    <t>240621:10.45:DEBBIE POWER</t>
  </si>
  <si>
    <t>003891213 01586 00001</t>
  </si>
  <si>
    <t>JUL 21 TAXI ACRL DEBBIE POWER</t>
  </si>
  <si>
    <t>1Q999</t>
  </si>
  <si>
    <t>1QL15</t>
  </si>
  <si>
    <t>1QL20</t>
  </si>
  <si>
    <t>1QL30</t>
  </si>
  <si>
    <t>1QL35</t>
  </si>
  <si>
    <t>1QL41</t>
  </si>
  <si>
    <t>1QLLH</t>
  </si>
  <si>
    <t>1QLSA</t>
  </si>
  <si>
    <t>1QLSH</t>
  </si>
  <si>
    <t>Nominal</t>
  </si>
  <si>
    <t>Nominal Description</t>
  </si>
  <si>
    <t>Salaries - Permanent Staff</t>
  </si>
  <si>
    <t>Higher/Spec. Duties Allowances</t>
  </si>
  <si>
    <t>PSA Ratification</t>
  </si>
  <si>
    <t>Annual leave payout</t>
  </si>
  <si>
    <t>Allowance - other</t>
  </si>
  <si>
    <t>WIP - Salary Cost Recovery</t>
  </si>
  <si>
    <t>Employee Assistance Programme</t>
  </si>
  <si>
    <t>Annual Leave Accrual</t>
  </si>
  <si>
    <t>Long Service Leave Accruals</t>
  </si>
  <si>
    <t>Parental Payment</t>
  </si>
  <si>
    <t>ACC - Non Work (80% ACC cost)</t>
  </si>
  <si>
    <t>ACC - Residual Employer Levy</t>
  </si>
  <si>
    <t>Nat Cost - Acc Other</t>
  </si>
  <si>
    <t>Fringe Benefit Tax</t>
  </si>
  <si>
    <t>Discretionary Spend FBT Liable</t>
  </si>
  <si>
    <t>Internal Course/Conf - Misc</t>
  </si>
  <si>
    <t>External Course/Conf (NZ)</t>
  </si>
  <si>
    <t>Study Costs</t>
  </si>
  <si>
    <t>Professional Subscriptions</t>
  </si>
  <si>
    <t>Restructuring - Severance</t>
  </si>
  <si>
    <t>Restructuring - Equalisation</t>
  </si>
  <si>
    <t>Recruitment (HR use only)</t>
  </si>
  <si>
    <t>Recruitment Cost</t>
  </si>
  <si>
    <t>Medical Fees - Staff</t>
  </si>
  <si>
    <t>Health Insurance reimbur IEC</t>
  </si>
  <si>
    <t>Counselling Fee - Staff</t>
  </si>
  <si>
    <t>OSH - Staff Assessment</t>
  </si>
  <si>
    <t>Personnel Cost - Misc Other</t>
  </si>
  <si>
    <t>Superannuation - GSF</t>
  </si>
  <si>
    <t>Super - (GRT) Admin Fee</t>
  </si>
  <si>
    <t>Super - (GRT) Employer Contrib</t>
  </si>
  <si>
    <t>Super - Withholding Tax</t>
  </si>
  <si>
    <t>Super - SSC Superannuation Sch</t>
  </si>
  <si>
    <t>Super - Kiwi Saver Employer Co</t>
  </si>
  <si>
    <t>Work Request Charges - IT</t>
  </si>
  <si>
    <t>Software Licence &amp; Maintenance</t>
  </si>
  <si>
    <t>Variable - Application Support</t>
  </si>
  <si>
    <t>Variable App Supp - CAPEX</t>
  </si>
  <si>
    <t>Variable App Supp-Trfer to CAP</t>
  </si>
  <si>
    <t>Postage</t>
  </si>
  <si>
    <t>Courier Services</t>
  </si>
  <si>
    <t>Phone - Cellular (All Costs)</t>
  </si>
  <si>
    <t>0800 Call Costs</t>
  </si>
  <si>
    <t>Telephony - Video Conferencing</t>
  </si>
  <si>
    <t>Ipads</t>
  </si>
  <si>
    <t>Iphone</t>
  </si>
  <si>
    <t>Analogue Lines</t>
  </si>
  <si>
    <t>MFD Impression Print Costs</t>
  </si>
  <si>
    <t>Attractive Items (&lt;$2000)</t>
  </si>
  <si>
    <t>Non Attractive Items (&lt;$2000)</t>
  </si>
  <si>
    <t>Equipment - Repairs &amp; Maint'ce</t>
  </si>
  <si>
    <t>Software (&lt;$2000)</t>
  </si>
  <si>
    <t>Records Storage - Archiving</t>
  </si>
  <si>
    <t>Document Destruction</t>
  </si>
  <si>
    <t>Documentation Production</t>
  </si>
  <si>
    <t>Printing &amp; Photocopying</t>
  </si>
  <si>
    <t>Publicn Purch [Books Jnls etc]</t>
  </si>
  <si>
    <t>Information Ctre Subscriptions</t>
  </si>
  <si>
    <t>Stationery &amp; Consumables</t>
  </si>
  <si>
    <t>Tea Room Supplies</t>
  </si>
  <si>
    <t>MV Internal Lease</t>
  </si>
  <si>
    <t>MV Scheduled svcng and mntc</t>
  </si>
  <si>
    <t>MV Crash repairs&amp;insnce ex clm</t>
  </si>
  <si>
    <t>MV Fuel Costs</t>
  </si>
  <si>
    <t>MV Private Motor Vehicle Reimb</t>
  </si>
  <si>
    <t>Car Parks - Leased (No FBT)</t>
  </si>
  <si>
    <t>Car Parking - Casual (Non FBT)</t>
  </si>
  <si>
    <t>MV Costs Other (Not Car Parks)</t>
  </si>
  <si>
    <t>Airfares - NZ</t>
  </si>
  <si>
    <t>Accommodation - NZ</t>
  </si>
  <si>
    <t>Car Hire</t>
  </si>
  <si>
    <t>Taxi Fares</t>
  </si>
  <si>
    <t>Travel - Other (NZ)</t>
  </si>
  <si>
    <t>Meetings-Venue/Catering/Equip.</t>
  </si>
  <si>
    <t>Media Clippings</t>
  </si>
  <si>
    <t>Publicity/Advertising</t>
  </si>
  <si>
    <t>Advertising Campaigns</t>
  </si>
  <si>
    <t>Research Services</t>
  </si>
  <si>
    <t>Design - Online</t>
  </si>
  <si>
    <t>Audio Visual Production</t>
  </si>
  <si>
    <t>Contractor/Consultant Recharge</t>
  </si>
  <si>
    <t>Consultants Fees</t>
  </si>
  <si>
    <t>Contractors Fee</t>
  </si>
  <si>
    <t>Security Maintenance</t>
  </si>
  <si>
    <t>Security Guard Costs</t>
  </si>
  <si>
    <t>Legal Fees</t>
  </si>
  <si>
    <t>Translation/Interpretation Fee</t>
  </si>
  <si>
    <t>Search Fees</t>
  </si>
  <si>
    <t>Other Professional Fee</t>
  </si>
  <si>
    <t>Discretionary Spend No FBT</t>
  </si>
  <si>
    <t>Occup Safety &amp; Health</t>
  </si>
  <si>
    <t>Freight &amp; Cartage</t>
  </si>
  <si>
    <t>1Q001</t>
  </si>
  <si>
    <t>Operational Staff (FTE's)</t>
  </si>
  <si>
    <t>1Q002</t>
  </si>
  <si>
    <t>Support Staff (FTE's)</t>
  </si>
  <si>
    <t>1Q006</t>
  </si>
  <si>
    <t>Administration Officer</t>
  </si>
  <si>
    <t>1Q007</t>
  </si>
  <si>
    <t>Advisor</t>
  </si>
  <si>
    <t>1Q008</t>
  </si>
  <si>
    <t>Analyst</t>
  </si>
  <si>
    <t>1Q023</t>
  </si>
  <si>
    <t>Executive Assistant</t>
  </si>
  <si>
    <t>1Q038</t>
  </si>
  <si>
    <t>Senior Advisor</t>
  </si>
  <si>
    <t>1Q045</t>
  </si>
  <si>
    <t>Team Leader</t>
  </si>
  <si>
    <t>1Q065</t>
  </si>
  <si>
    <t>GM Advisor</t>
  </si>
  <si>
    <t>1Q079</t>
  </si>
  <si>
    <t>Administrator</t>
  </si>
  <si>
    <t>1Q100</t>
  </si>
  <si>
    <t>General Manager</t>
  </si>
  <si>
    <t>1Q109</t>
  </si>
  <si>
    <t>Principal Advisor</t>
  </si>
  <si>
    <t>1Q120</t>
  </si>
  <si>
    <t>Senior Analyst</t>
  </si>
  <si>
    <t>1Q158</t>
  </si>
  <si>
    <t>Assistant Administrator</t>
  </si>
  <si>
    <t>1Q186</t>
  </si>
  <si>
    <t>IT Professional</t>
  </si>
  <si>
    <t>1Q195</t>
  </si>
  <si>
    <t>Lead Advisor</t>
  </si>
  <si>
    <t>1Q198</t>
  </si>
  <si>
    <t>Team Manager</t>
  </si>
  <si>
    <t>1Q202</t>
  </si>
  <si>
    <t>Private Secretary</t>
  </si>
  <si>
    <t>1Q204</t>
  </si>
  <si>
    <t>Officer</t>
  </si>
  <si>
    <t>1Q209</t>
  </si>
  <si>
    <t>Principle Solicitor</t>
  </si>
  <si>
    <t>1Q210</t>
  </si>
  <si>
    <t>Senior Solicitor</t>
  </si>
  <si>
    <t>1Q211</t>
  </si>
  <si>
    <t>Solicitor</t>
  </si>
  <si>
    <t>1Q214</t>
  </si>
  <si>
    <t>Specialist</t>
  </si>
  <si>
    <t>1Q215</t>
  </si>
  <si>
    <t>Graduate / Intern</t>
  </si>
  <si>
    <t>1Q217</t>
  </si>
  <si>
    <t>Senior Investigator</t>
  </si>
  <si>
    <t>1Q229</t>
  </si>
  <si>
    <t>Designer</t>
  </si>
  <si>
    <t>1Q265</t>
  </si>
  <si>
    <t>Senior Appeals Officer</t>
  </si>
  <si>
    <t>1Q287</t>
  </si>
  <si>
    <t>Senior Executive Assistant</t>
  </si>
  <si>
    <t>Offset Account</t>
  </si>
  <si>
    <t>1QL10</t>
  </si>
  <si>
    <t>Staff with AL 0 -10</t>
  </si>
  <si>
    <t>Staff with AL 11 - 15</t>
  </si>
  <si>
    <t>Staff with AL 16 - 20</t>
  </si>
  <si>
    <t>1QL25</t>
  </si>
  <si>
    <t>Staff with AL 21 - 25</t>
  </si>
  <si>
    <t>Staff with AL 26 - 30</t>
  </si>
  <si>
    <t>Staff with AL 31 - 35</t>
  </si>
  <si>
    <t>1QL40</t>
  </si>
  <si>
    <t>Staff with AL 36 - 40</t>
  </si>
  <si>
    <t>Staff with AL 41+</t>
  </si>
  <si>
    <t>LSL Days Accrued (FTE Days)</t>
  </si>
  <si>
    <t>Leave Days Accrual (FTE Days)</t>
  </si>
  <si>
    <t>Leave Days Entitled (FTE Days)</t>
  </si>
  <si>
    <t>1QMSD</t>
  </si>
  <si>
    <t>no 1Q number DCE group</t>
  </si>
  <si>
    <t>Nat Cost - Super(GRT)Admin Fee</t>
  </si>
  <si>
    <t>accruals</t>
  </si>
  <si>
    <t>Mobility Charges - July 2021</t>
  </si>
  <si>
    <t>Software Subscription</t>
  </si>
  <si>
    <t>Diligent Annual Licence Fee</t>
  </si>
  <si>
    <t>Cancellation of Airfares - 1 Person Wellington to Rotorua return 1 June 2021</t>
  </si>
  <si>
    <t>Orbit Fees</t>
  </si>
  <si>
    <t xml:space="preserve">Airfares Auckland to Wellington </t>
  </si>
  <si>
    <t>Refund Airfares Wellington to Auckland 26 June 2021</t>
  </si>
  <si>
    <t>Refund Airfares Wellington to Whangarei 26 June 2021</t>
  </si>
  <si>
    <t>Refund Airfares Auckland to Whangarei 26 June 2021</t>
  </si>
  <si>
    <t>Taxi - The Terrace to Mt Victoria return</t>
  </si>
  <si>
    <t>Taxi - The Terrace to Lower Hutt return</t>
  </si>
  <si>
    <t>Taxi - The Terrace to Manners St</t>
  </si>
  <si>
    <t>Taxi - Manners St to Airport</t>
  </si>
  <si>
    <t xml:space="preserve">Taxi - East to Kamo </t>
  </si>
  <si>
    <t>Carparking SkyCity Hotel Auckland</t>
  </si>
  <si>
    <t>Dinner Skycity Hotel Auckland</t>
  </si>
  <si>
    <t>Dinner Novotel Rotorua Lakes</t>
  </si>
  <si>
    <t>Car Hire Rotorua to Auckland (AVIS)</t>
  </si>
  <si>
    <t>VODAFONE JUL21 dpowe999 64292706213</t>
  </si>
  <si>
    <t>VODAFONE JUL21 dpowe999 6421593531</t>
  </si>
  <si>
    <t>VODAFONE JUL21 dpowe999 6421597108</t>
  </si>
  <si>
    <t>VODAFONE JUL21 dpowe006 642059313191</t>
  </si>
  <si>
    <t>ACRL VODAFONE AUG21 dpowe999 64292706213</t>
  </si>
  <si>
    <t>ACRL VODAFONE AUG21 dpowe999 6421593531</t>
  </si>
  <si>
    <t>ACRL VODAFONE AUG21 dpowe999 6421597108</t>
  </si>
  <si>
    <t>ACRL VODAFONE AUG21 dpowe006 64205931319</t>
  </si>
  <si>
    <t>EXP 20-250721-PERS FLGHT AMEND-MINISTER</t>
  </si>
  <si>
    <t>BCOLB002</t>
  </si>
  <si>
    <t>EXPENSES200721</t>
  </si>
  <si>
    <t>003894893 00001 00001</t>
  </si>
  <si>
    <t>OTHPower Debbie AKL05/08/2021</t>
  </si>
  <si>
    <t>003903318 00403 00001</t>
  </si>
  <si>
    <t>TKTPower Debbie PMRAKL05/08/2021</t>
  </si>
  <si>
    <t>003903318 00404 00001</t>
  </si>
  <si>
    <t>OTHPower Debbie CHC09/08/2021</t>
  </si>
  <si>
    <t>003903318 01390 00001</t>
  </si>
  <si>
    <t>TKTPower Debbie WLGCHC09/08/2021</t>
  </si>
  <si>
    <t>003903318 01391 00001</t>
  </si>
  <si>
    <t>OTHPower Debbie AKL01/09/2021</t>
  </si>
  <si>
    <t>003903318 01409 00001</t>
  </si>
  <si>
    <t>TKTPower Debbie WLGAKL01/09/2021</t>
  </si>
  <si>
    <t>003903318 01413 00001</t>
  </si>
  <si>
    <t>OTHPower Debbie AKL27/08/2021</t>
  </si>
  <si>
    <t>003903318 01679 00001</t>
  </si>
  <si>
    <t>TKTPower Debbie WLGAKL27/08/2021</t>
  </si>
  <si>
    <t>003903318 01680 00001</t>
  </si>
  <si>
    <t>OTHPower Debbie CHC24/08/2021</t>
  </si>
  <si>
    <t>003903318 02334 00001</t>
  </si>
  <si>
    <t>003903318 02336 00001</t>
  </si>
  <si>
    <t>TKTPower Debbie WLGCHC24/08/2021</t>
  </si>
  <si>
    <t>003903318 02337 00001</t>
  </si>
  <si>
    <t>003903318 02620 00001</t>
  </si>
  <si>
    <t>003903318 02759 00001</t>
  </si>
  <si>
    <t>OTHPower Debbie WRE04/11/2021</t>
  </si>
  <si>
    <t>9980.0012A</t>
  </si>
  <si>
    <t>003903319 00822 00001</t>
  </si>
  <si>
    <t>OTHPower Debbie WAG05/08/2021</t>
  </si>
  <si>
    <t>003903319 01942 00001</t>
  </si>
  <si>
    <t>HOTPower Debbie WAG05/08/2021</t>
  </si>
  <si>
    <t>003903319 01943 00001</t>
  </si>
  <si>
    <t>003903319 02319 00001</t>
  </si>
  <si>
    <t>003903319 02320 00001</t>
  </si>
  <si>
    <t>HOTPower Debbie CHC</t>
  </si>
  <si>
    <t>003903319 02321 00001</t>
  </si>
  <si>
    <t>003903319 02322 00001</t>
  </si>
  <si>
    <t>HOTPower Debbie CHC09/08/2021</t>
  </si>
  <si>
    <t>003903319 02323 00001</t>
  </si>
  <si>
    <t>003903319 03319 00001</t>
  </si>
  <si>
    <t>HOTPower Debbie AKL28/07/2021</t>
  </si>
  <si>
    <t>003903319 03320 00001</t>
  </si>
  <si>
    <t>003903319 03733 00001</t>
  </si>
  <si>
    <t>003903319 04874 00001</t>
  </si>
  <si>
    <t>003903319 04901 00001</t>
  </si>
  <si>
    <t>003903319 04926 00001</t>
  </si>
  <si>
    <t>003903319 05058 00001</t>
  </si>
  <si>
    <t>003903319 05059 00001</t>
  </si>
  <si>
    <t>003903319 05060 00001</t>
  </si>
  <si>
    <t>003903319 05969 00001</t>
  </si>
  <si>
    <t>9980.0012B</t>
  </si>
  <si>
    <t>003903320 00350 00001</t>
  </si>
  <si>
    <t>CARPower Debbie WLG</t>
  </si>
  <si>
    <t>003903320 00351 00001</t>
  </si>
  <si>
    <t>003903320 00352 00001</t>
  </si>
  <si>
    <t>003903320 00353 00001</t>
  </si>
  <si>
    <t>CARPower Debbie WLG05/08/2021</t>
  </si>
  <si>
    <t>003903320 00355 00001</t>
  </si>
  <si>
    <t>060721:10.25:DEBBIE POWER</t>
  </si>
  <si>
    <t>LMACD015</t>
  </si>
  <si>
    <t>003895946 00222 00001</t>
  </si>
  <si>
    <t>060721:08.38:DEBBIE POWER</t>
  </si>
  <si>
    <t>003895946 00236 00001</t>
  </si>
  <si>
    <t>150721:15.55:DEBBIE POWER</t>
  </si>
  <si>
    <t>003895946 00714 00001</t>
  </si>
  <si>
    <t>150721:09.44:DEBBIE POWER</t>
  </si>
  <si>
    <t>003895946 00722 00001</t>
  </si>
  <si>
    <t>150721:10.50:DEBBIE POWER</t>
  </si>
  <si>
    <t>003895946 00744 00001</t>
  </si>
  <si>
    <t>150721:12.53:DEBBIE POWER</t>
  </si>
  <si>
    <t>003895946 00749 00001</t>
  </si>
  <si>
    <t>150721:20.17:DEBBIE POWER</t>
  </si>
  <si>
    <t>003895946 00819 00001</t>
  </si>
  <si>
    <t>AUG 21 TAXI ACRL DEBBIE POWER</t>
  </si>
  <si>
    <t>Mobility Charges - August 2021</t>
  </si>
  <si>
    <t>Accommodation Auckland</t>
  </si>
  <si>
    <t>PMR</t>
  </si>
  <si>
    <t>Palmerston North</t>
  </si>
  <si>
    <t>Airfares Palmerston North to Auckland</t>
  </si>
  <si>
    <t>WAG</t>
  </si>
  <si>
    <t>Whanganui</t>
  </si>
  <si>
    <t>Accommodation Whanganui</t>
  </si>
  <si>
    <t>Airfare Wellington to Christchurch return</t>
  </si>
  <si>
    <t>Accommodation Christchurch</t>
  </si>
  <si>
    <t xml:space="preserve">Wellington to Christchurch Return </t>
  </si>
  <si>
    <t>Wellington to Christchurch Return cancellation</t>
  </si>
  <si>
    <t>Orbit fees</t>
  </si>
  <si>
    <t>Wellington to Auckland return</t>
  </si>
  <si>
    <t xml:space="preserve">Wellington to Auckland </t>
  </si>
  <si>
    <t xml:space="preserve">Accommodation Rotorua </t>
  </si>
  <si>
    <t>Meals</t>
  </si>
  <si>
    <t>Car Hire Palmerston North</t>
  </si>
  <si>
    <t>Stakeholder meeting - Cancelled Event (COVID)</t>
  </si>
  <si>
    <t>Stakeholder event - Cancelled Event (COVID)</t>
  </si>
  <si>
    <t>Stakeholder event</t>
  </si>
  <si>
    <t>LT Regional Staff Forum - Auckland</t>
  </si>
  <si>
    <t>Christchurch Site visits</t>
  </si>
  <si>
    <t>Stakeholder meeting - cancelled (COVID)</t>
  </si>
  <si>
    <t>LT Regional staff forum - Auckland Central and North - cancelled (COVID)</t>
  </si>
  <si>
    <t>ARIN</t>
  </si>
  <si>
    <t>SL</t>
  </si>
  <si>
    <t>KMALC002</t>
  </si>
  <si>
    <t>SA</t>
  </si>
  <si>
    <t>VODAFONE AUG21 64292706213 dpowe999</t>
  </si>
  <si>
    <t>VODAFONE AUG21 6421593531 dpowe999</t>
  </si>
  <si>
    <t>VODAFONE AUG21 6421597108 dpowe999</t>
  </si>
  <si>
    <t>VODAFONE AUG21 642059313191 dpowe006</t>
  </si>
  <si>
    <t>ACRL VODAFONE SEPT21 64292706213 dpowe99</t>
  </si>
  <si>
    <t>ACRL VODAFONE SEPT21 6421593531 dpowe999</t>
  </si>
  <si>
    <t>ACRL VODAFONE SEPT21 6421597108 dpowe999</t>
  </si>
  <si>
    <t>ACRL VODAFONE SEPT21 642059313191 dpowe0</t>
  </si>
  <si>
    <t>003912010 00158 00001</t>
  </si>
  <si>
    <t>003912010 00299 00001</t>
  </si>
  <si>
    <t>TKTPower Debbie WLGWRE01/07/2021</t>
  </si>
  <si>
    <t>003912010 00300 00001</t>
  </si>
  <si>
    <t>003912010 00644 00001</t>
  </si>
  <si>
    <t>003912010 00657 00001</t>
  </si>
  <si>
    <t>OTHPower Debbie NPE01/12/2021</t>
  </si>
  <si>
    <t>003912010 01333 00001</t>
  </si>
  <si>
    <t>003912010 01459 00001</t>
  </si>
  <si>
    <t>003912010 01701 00001</t>
  </si>
  <si>
    <t>003912010 02563 00001</t>
  </si>
  <si>
    <t>003912010 02564 00001</t>
  </si>
  <si>
    <t>003912010 02565 00001</t>
  </si>
  <si>
    <t>D POWER REIMB CAR HIRE 26MAR21</t>
  </si>
  <si>
    <t>003912010 03110 00001</t>
  </si>
  <si>
    <t>CARPower Debbie WRE</t>
  </si>
  <si>
    <t>003912010 03111 00001</t>
  </si>
  <si>
    <t>003912010 03112 00001</t>
  </si>
  <si>
    <t>003912010 03113 00001</t>
  </si>
  <si>
    <t>CARPower Debbie WRE01/08/2021</t>
  </si>
  <si>
    <t>003912010 03114 00001</t>
  </si>
  <si>
    <t>010821:20.55:DEBBIE POWER</t>
  </si>
  <si>
    <t>003905314 00032 00001</t>
  </si>
  <si>
    <t>090821:15.05:DEBBIE POWER</t>
  </si>
  <si>
    <t>003905314 00508 00001</t>
  </si>
  <si>
    <t>090821:18.24:DEBBIE POWER</t>
  </si>
  <si>
    <t>003905314 00603 00001</t>
  </si>
  <si>
    <t>100821:19.06:DEBBIE POWER</t>
  </si>
  <si>
    <t>003905314 00721 00001</t>
  </si>
  <si>
    <t>160821:10.17:DEBBIE POWER</t>
  </si>
  <si>
    <t>003905314 00945 00001</t>
  </si>
  <si>
    <t>160821:09.15:DEBBIE POWER</t>
  </si>
  <si>
    <t>003905314 00951 00001</t>
  </si>
  <si>
    <t>Mobility Charges - September 2021</t>
  </si>
  <si>
    <t>Refund Airfares Wellington to Whangarei 1/7/2021</t>
  </si>
  <si>
    <t>Car Hire Whangarei</t>
  </si>
  <si>
    <t>Refund Airfares Wellington to Auckland</t>
  </si>
  <si>
    <t>Refund Airfares Wellington to Auckland return</t>
  </si>
  <si>
    <t>DWALL014</t>
  </si>
  <si>
    <t>9488.0012B</t>
  </si>
  <si>
    <t>003860965 00281 00001</t>
  </si>
  <si>
    <t>CARPower Debbie AKL</t>
  </si>
  <si>
    <t>003860965 00282 00001</t>
  </si>
  <si>
    <t>003860965 00283 00001</t>
  </si>
  <si>
    <t>003860965 00284 00001</t>
  </si>
  <si>
    <t>CARPower Debbie AKL26/03/2021</t>
  </si>
  <si>
    <t>003860965 00285 00001</t>
  </si>
  <si>
    <t>ACRL OTHPower Debbie NPE26/03/2021</t>
  </si>
  <si>
    <t>2020/21 refund received on 24/9/2021</t>
  </si>
  <si>
    <t>Car Hire Auckland</t>
  </si>
  <si>
    <t>WPERF002</t>
  </si>
  <si>
    <t>VODAFONE SEP21 642059313191 dpowe006</t>
  </si>
  <si>
    <t>VODAFONE SEP21 6421593531 dpowe006</t>
  </si>
  <si>
    <t>VODAFONE SEP21 6421597108 dpowe006</t>
  </si>
  <si>
    <t>VODAFONE SEP21 64292706213 dpowe006</t>
  </si>
  <si>
    <t>THODG001</t>
  </si>
  <si>
    <t>VODAFONE OCT21 642059313191 dpowe006</t>
  </si>
  <si>
    <t>VODAFONE OCT21 6421593531 dpowe006</t>
  </si>
  <si>
    <t>VODAFONE OCT21 6421597108 dpowe006</t>
  </si>
  <si>
    <t>VODAFONE OCT21 64292706213 dpowe006</t>
  </si>
  <si>
    <t>003919784 00424 00001</t>
  </si>
  <si>
    <t>OTHPower Debbie TUO11/11/2021</t>
  </si>
  <si>
    <t>003919784 00622 00001</t>
  </si>
  <si>
    <t>003919784 00355 00001</t>
  </si>
  <si>
    <t>OCT 21 TAXI ACRL DEBBIE POWER</t>
  </si>
  <si>
    <t>1Q191</t>
  </si>
  <si>
    <t>1Q192</t>
  </si>
  <si>
    <t>Provisions - Holiday Pay</t>
  </si>
  <si>
    <t>Provisions - LSL</t>
  </si>
  <si>
    <t>Deputy CE</t>
  </si>
  <si>
    <t>Director</t>
  </si>
  <si>
    <t>Mobility Charges - October 2021</t>
  </si>
  <si>
    <t>Information Security Leadership Team meeting</t>
  </si>
  <si>
    <t>LT Regional staff forum - Whangarei - cancelled (COVID)</t>
  </si>
  <si>
    <t>LT Regional staff forum - East Coast - cancelled (COVID)</t>
  </si>
  <si>
    <t>VODAFONE NOV21 642059313191 dpowe006</t>
  </si>
  <si>
    <t>VODAFONE NOV21 1 6421593531 dpowe006</t>
  </si>
  <si>
    <t>VODAFONE NOV21 1 6421597108 dpowe006</t>
  </si>
  <si>
    <t>VODAFONE NOV21  64292706213 dpowe006</t>
  </si>
  <si>
    <t>Air Debbie Power NPE 09/11/2021</t>
  </si>
  <si>
    <t>Air Debbie Power ZQN 16/01/2022</t>
  </si>
  <si>
    <t>Air Debbie Power WRE 21/12/2021</t>
  </si>
  <si>
    <t>Air Debbie Power AKL 21/12/2021</t>
  </si>
  <si>
    <t>Orbit Fee Debbie Power</t>
  </si>
  <si>
    <t>081021:11.02:DEBBIE POWER</t>
  </si>
  <si>
    <t>003925035 00109 00001</t>
  </si>
  <si>
    <t>211021:18.11:DEBBIE POWER</t>
  </si>
  <si>
    <t>003925035 00323 00001</t>
  </si>
  <si>
    <t>211021:21.36:DEBBIE POWER</t>
  </si>
  <si>
    <t>003925035 00330 00001</t>
  </si>
  <si>
    <t>003925352 00109 00001</t>
  </si>
  <si>
    <t>003925352 00323 00001</t>
  </si>
  <si>
    <t>003925352 00330 00001</t>
  </si>
  <si>
    <t>NOV 21 Taxi Accrual Debbie Power</t>
  </si>
  <si>
    <t>VODAFONE NOV21 64292706213 dpowe006</t>
  </si>
  <si>
    <t>VODAFONE NOV21 6421593531 dpowe006</t>
  </si>
  <si>
    <t>VODAFONE NOV21 6421597108 dpowe006</t>
  </si>
  <si>
    <t>WO9837</t>
  </si>
  <si>
    <t>003930363 00058 00001</t>
  </si>
  <si>
    <t>003930363 00059 00001</t>
  </si>
  <si>
    <t>003930363 00060 00001</t>
  </si>
  <si>
    <t>003930363 00061 00001</t>
  </si>
  <si>
    <t>003930363 01443 00001</t>
  </si>
  <si>
    <t>003930363 01444 00001</t>
  </si>
  <si>
    <t>003930363 01445 00001</t>
  </si>
  <si>
    <t>003930363 01446 00001</t>
  </si>
  <si>
    <t>WO9999</t>
  </si>
  <si>
    <t>003935709 01048 00001</t>
  </si>
  <si>
    <t>003935709 01047 00001</t>
  </si>
  <si>
    <t>011121:12.28:DEBBIE POWER</t>
  </si>
  <si>
    <t>003932556 00010 00001</t>
  </si>
  <si>
    <t>091121:15.16:DEBBIE POWER</t>
  </si>
  <si>
    <t>003932556 00143 00001</t>
  </si>
  <si>
    <t>081121:17.10:DEBBIE POWER</t>
  </si>
  <si>
    <t>003932556 00163 00001</t>
  </si>
  <si>
    <t>101121:18.40:DEBBIE POWER</t>
  </si>
  <si>
    <t>003932556 00202 00001</t>
  </si>
  <si>
    <t>291121:09.41:DEBBIE POWER</t>
  </si>
  <si>
    <t>003932556 00476 00001</t>
  </si>
  <si>
    <t>291121:20.35:DEBBIE POWER</t>
  </si>
  <si>
    <t>003932556 00492 00001</t>
  </si>
  <si>
    <t>DEC21 TAXI ACCRUAL</t>
  </si>
  <si>
    <t>F</t>
  </si>
  <si>
    <t>RVSL</t>
  </si>
  <si>
    <t>VODAFONE JAN22 64292706213 dpowe006</t>
  </si>
  <si>
    <t>VODAFONE JAN22 6421593531 dpowe006</t>
  </si>
  <si>
    <t>VODAFONE JAN22 6421597108 dpowe006</t>
  </si>
  <si>
    <t>VODAFONE JAN22 642059313191 dpowe006</t>
  </si>
  <si>
    <t>VODAFONE DEC21 64292706213 dpowe006</t>
  </si>
  <si>
    <t>VODAFONE DEC21 6421593531 dpowe006</t>
  </si>
  <si>
    <t>VODAFONE DEC21 6421597108 dpowe006</t>
  </si>
  <si>
    <t>VODAFONE DEC21 642059313191 dpowe006</t>
  </si>
  <si>
    <t>ORBIT JAN22 ACCRUAL</t>
  </si>
  <si>
    <t>071221:07.33:DEBBIE POWER</t>
  </si>
  <si>
    <t>RLEIS001</t>
  </si>
  <si>
    <t>003941311 00111 00001</t>
  </si>
  <si>
    <t>JAN22 TAXICHARGE ACCRUAL</t>
  </si>
  <si>
    <t>Mobility Charges - November 2021</t>
  </si>
  <si>
    <t>Mobility Charges - December 2021</t>
  </si>
  <si>
    <t>Mobility Charges - January 2022</t>
  </si>
  <si>
    <t>balanced.</t>
  </si>
  <si>
    <t>Airfare Wellington to Napier</t>
  </si>
  <si>
    <t>Airfare Auckland to Whangarei</t>
  </si>
  <si>
    <t>Airfare to Auckland to Wellington</t>
  </si>
  <si>
    <t>Airfares Auckland to Queenstown</t>
  </si>
  <si>
    <t>Taxi - Thorndon to Bowen St</t>
  </si>
  <si>
    <t>Taxi - Lambton Quay to Bowen St</t>
  </si>
  <si>
    <t>Orbit Fee - Accomodation</t>
  </si>
  <si>
    <t>accrued same value asNov 21</t>
  </si>
  <si>
    <t>why is this accrued?</t>
  </si>
  <si>
    <t>offset in Feb</t>
  </si>
  <si>
    <t xml:space="preserve">Disclosure report </t>
  </si>
  <si>
    <t xml:space="preserve">GL report </t>
  </si>
  <si>
    <t xml:space="preserve">Variance </t>
  </si>
  <si>
    <t>VODAFONE DEC21 642059000000 dpowe006</t>
  </si>
  <si>
    <t>VODAFONE JAN22 642059000000 dpowe006</t>
  </si>
  <si>
    <t>VODAFONE FEB22 64292706213 dpowe006 ACCR</t>
  </si>
  <si>
    <t>VODAFONE FEB22 6421593531 dpowe006 ACCRU</t>
  </si>
  <si>
    <t>VODAFONE FEB22 6421597108 dpowe006 ACCRU</t>
  </si>
  <si>
    <t>VODAFONE FEB22 642059000000 dpowe006 ACC</t>
  </si>
  <si>
    <t>Air Debbie Power WLG 22/02/2022</t>
  </si>
  <si>
    <t>WO10219</t>
  </si>
  <si>
    <t>Orbit Fee  Debbie Power 22/02/2022</t>
  </si>
  <si>
    <t>003945962 01932 00001</t>
  </si>
  <si>
    <t>Orbit Fee Debbie Power 10/02/2022</t>
  </si>
  <si>
    <t>WO10580</t>
  </si>
  <si>
    <t>003951888 01553 00001</t>
  </si>
  <si>
    <t>Orbit Fee  Debbie Power 10/02/2022</t>
  </si>
  <si>
    <t>003951888 01555 00001</t>
  </si>
  <si>
    <t>Air Debbie Power HLZ 24/02/2022</t>
  </si>
  <si>
    <t>003951888 02245 00001</t>
  </si>
  <si>
    <t>Orbit Fee  Debbie Power 24/02/2022</t>
  </si>
  <si>
    <t>003951888 02246 00001</t>
  </si>
  <si>
    <t>Hotel Debbie Power CHC 22/02/2022</t>
  </si>
  <si>
    <t>EXE</t>
  </si>
  <si>
    <t>003951888 01552 00001</t>
  </si>
  <si>
    <t>003951888 01554 00001</t>
  </si>
  <si>
    <t>MEAL - MCARD - D POWER - JAN22</t>
  </si>
  <si>
    <t>DHARV004</t>
  </si>
  <si>
    <t>160122:13.33:DEBBIE POWER</t>
  </si>
  <si>
    <t>TAXICHARGE NZ LIMITED</t>
  </si>
  <si>
    <t>003949272 00120 00001</t>
  </si>
  <si>
    <t>210122:14.00:DEBBIE POWER</t>
  </si>
  <si>
    <t>003949272 00214 00001</t>
  </si>
  <si>
    <t>280122:06.47:DEBBIE POWER</t>
  </si>
  <si>
    <t>003949272 00261 00001</t>
  </si>
  <si>
    <t>280122:14.13:DEBBIE POWER</t>
  </si>
  <si>
    <t>003949272 00262 00001</t>
  </si>
  <si>
    <t>TAXICHARGE ACCRUAL FEB22</t>
  </si>
  <si>
    <t>VODAFONE FEB22 64292706213 dpowe006</t>
  </si>
  <si>
    <t>VODAFONE FEB22 6421593531 dpowe006</t>
  </si>
  <si>
    <t>VODAFONE FEB22 6421597108 dpowe006</t>
  </si>
  <si>
    <t>VODAFONE FEB22 642059313191 dpowe006</t>
  </si>
  <si>
    <t>XXX</t>
  </si>
  <si>
    <t>VODAFONE MAR22 64292706213 dpowe006 accr</t>
  </si>
  <si>
    <t>VODAFONE MAR22 6421593531 dpowe006 accru</t>
  </si>
  <si>
    <t>VODAFONE MAR22 6421597108 dpowe006 accru</t>
  </si>
  <si>
    <t>VODAFONE MAR22 642059313191 dpowe006 acc</t>
  </si>
  <si>
    <t>Hotel Debbie Power 17/03/2022</t>
  </si>
  <si>
    <t>WO10980</t>
  </si>
  <si>
    <t>003959057 00765 00001</t>
  </si>
  <si>
    <t>Orbit Fee Debbie Power 16/03/2022</t>
  </si>
  <si>
    <t>003959057 00278 00001</t>
  </si>
  <si>
    <t>003959057 00766 00001</t>
  </si>
  <si>
    <t>003959057 00767 00001</t>
  </si>
  <si>
    <t>Car Hire Debbie Power AKL 24/02/2022</t>
  </si>
  <si>
    <t>003959057 00403 00001</t>
  </si>
  <si>
    <t>Orbit Fee Debbie Power 24/02/2022</t>
  </si>
  <si>
    <t>003959057 00404 00001</t>
  </si>
  <si>
    <t>003959057 00405 00001</t>
  </si>
  <si>
    <t>020222:09.45:DEBBIE POWER</t>
  </si>
  <si>
    <t>SMART005</t>
  </si>
  <si>
    <t>003955250 00015 00001</t>
  </si>
  <si>
    <t>210222:12.31:DEBBIE POWER</t>
  </si>
  <si>
    <t>003955250 00146 00001</t>
  </si>
  <si>
    <t>240222:11.33:DEBBIE POWER</t>
  </si>
  <si>
    <t>003955250 00190 00001</t>
  </si>
  <si>
    <t>TAXI - MCARD - D POWER - FEB22</t>
  </si>
  <si>
    <t>Mobility Charges - February 2022</t>
  </si>
  <si>
    <t>Mobility Charges - March 2022</t>
  </si>
  <si>
    <t>Mobility Charges - April 2022</t>
  </si>
  <si>
    <t>East Coast Site visits</t>
  </si>
  <si>
    <t>Ministerial Stakeholder Event - Auckland</t>
  </si>
  <si>
    <t xml:space="preserve">Professional Development </t>
  </si>
  <si>
    <t xml:space="preserve">Accomodation - Meal Payment </t>
  </si>
  <si>
    <t>Taxi Airport to Hotel</t>
  </si>
  <si>
    <t>Taxi City to Airport</t>
  </si>
  <si>
    <t>Taxi  Thorndon to Airport</t>
  </si>
  <si>
    <t>Taxi Manukau Central to Airport</t>
  </si>
  <si>
    <t xml:space="preserve">Orbit fees </t>
  </si>
  <si>
    <t>Airfares Wellington to Christchurch</t>
  </si>
  <si>
    <t>Accomodation Christchurch</t>
  </si>
  <si>
    <t xml:space="preserve">Car Hire Auckland </t>
  </si>
  <si>
    <t>Accomodation Christchurch - cancellation</t>
  </si>
  <si>
    <t>Taxi - Thorndon to The Terrace</t>
  </si>
  <si>
    <t>Taxi - The Terrace to Victoria St</t>
  </si>
  <si>
    <t>balanced</t>
  </si>
  <si>
    <t/>
  </si>
  <si>
    <t>GL Journal info</t>
  </si>
  <si>
    <t>Supplier/PO Info</t>
  </si>
  <si>
    <t>AP info</t>
  </si>
  <si>
    <t>AR info</t>
  </si>
  <si>
    <t>Projects info</t>
  </si>
  <si>
    <t>Accounting Period</t>
  </si>
  <si>
    <t>Accounting Date</t>
  </si>
  <si>
    <t>Journal Source</t>
  </si>
  <si>
    <t>Journal Category</t>
  </si>
  <si>
    <t>Batch Name</t>
  </si>
  <si>
    <t>Cost Centre Code</t>
  </si>
  <si>
    <t>Cost Centre Description</t>
  </si>
  <si>
    <t>Natural Account Code</t>
  </si>
  <si>
    <t>Natural Account Description</t>
  </si>
  <si>
    <t>Activity Code</t>
  </si>
  <si>
    <t>Activity Description</t>
  </si>
  <si>
    <t>Journal Header Description</t>
  </si>
  <si>
    <t>Journal Line Amount (Net, NZD)</t>
  </si>
  <si>
    <t>Journal Line Description</t>
  </si>
  <si>
    <t>Transaction Number</t>
  </si>
  <si>
    <t>Reconcile Reference</t>
  </si>
  <si>
    <t>Reference Number</t>
  </si>
  <si>
    <t>Created By</t>
  </si>
  <si>
    <t>Supplier Number</t>
  </si>
  <si>
    <t>Supplier Name</t>
  </si>
  <si>
    <t>Supplier Class</t>
  </si>
  <si>
    <t>PO Number</t>
  </si>
  <si>
    <t>PO Date</t>
  </si>
  <si>
    <t>PO Description</t>
  </si>
  <si>
    <t>AP Invoice Number</t>
  </si>
  <si>
    <t>AP Invoice Date</t>
  </si>
  <si>
    <t>AR Invoice Number</t>
  </si>
  <si>
    <t>AR Invoice Date</t>
  </si>
  <si>
    <t>Customer Number</t>
  </si>
  <si>
    <t>Customer Name</t>
  </si>
  <si>
    <t>Customer Class</t>
  </si>
  <si>
    <t>Project Code</t>
  </si>
  <si>
    <t>Project Name</t>
  </si>
  <si>
    <t>Task Code</t>
  </si>
  <si>
    <t>Task Name</t>
  </si>
  <si>
    <t>Expenditure Type</t>
  </si>
  <si>
    <t xml:space="preserve">Source: Sub-ledger or GL </t>
  </si>
  <si>
    <t>Apr-22</t>
  </si>
  <si>
    <t>Payables</t>
  </si>
  <si>
    <t>Purchase Invoices</t>
  </si>
  <si>
    <t>Payables A 794296000001 794313 Y</t>
  </si>
  <si>
    <t>141000</t>
  </si>
  <si>
    <t>CE - Executive</t>
  </si>
  <si>
    <t>26251</t>
  </si>
  <si>
    <t>100000</t>
  </si>
  <si>
    <t>Operational</t>
  </si>
  <si>
    <t>26-04-2022 Purchase Invoices MSD01</t>
  </si>
  <si>
    <t>Orbit Fee Debbie Power 12/04/2022</t>
  </si>
  <si>
    <t>WO10992</t>
  </si>
  <si>
    <t>svc_Weka.Schedlsa</t>
  </si>
  <si>
    <t>1001034035</t>
  </si>
  <si>
    <t>ORBIT CORPORATE TRAVEL</t>
  </si>
  <si>
    <t>SUPPLIER</t>
  </si>
  <si>
    <t xml:space="preserve"> </t>
  </si>
  <si>
    <t>Sub-ledger</t>
  </si>
  <si>
    <t>Orbit Fee Debbie Power 02/06/2022</t>
  </si>
  <si>
    <t>Orbit Fee Debbie Power 20/04/2022</t>
  </si>
  <si>
    <t>Air Debbie Power HLZ 05/05/2022</t>
  </si>
  <si>
    <t>Air Debbie Power AKL 02/06/2022</t>
  </si>
  <si>
    <t>Air Debbie Power WLG 20/04/2022</t>
  </si>
  <si>
    <t>26253</t>
  </si>
  <si>
    <t>Accomodation - NZ</t>
  </si>
  <si>
    <t>Hotel Debbie Power HLZ 24/02/2022</t>
  </si>
  <si>
    <t>26255</t>
  </si>
  <si>
    <t>Spreadsheet</t>
  </si>
  <si>
    <t>Manual</t>
  </si>
  <si>
    <t>GL</t>
  </si>
  <si>
    <t>26050</t>
  </si>
  <si>
    <t>Mobile Device Monthly Charges</t>
  </si>
  <si>
    <t>Geeta.Manga004@msd.govt.nz</t>
  </si>
  <si>
    <t>GM009 Spreadsheet A 300000006101733 820970 N</t>
  </si>
  <si>
    <t>GM009 Manual MSD01</t>
  </si>
  <si>
    <t>Consolidated Vodafone Charges accrual for Apr 22</t>
  </si>
  <si>
    <t>x</t>
  </si>
  <si>
    <t xml:space="preserve">total to pd 9 based on kea balanced </t>
  </si>
  <si>
    <t>Accomodation Hamilton</t>
  </si>
  <si>
    <t>KEA Balance</t>
  </si>
  <si>
    <t>WEKA  Balance</t>
  </si>
  <si>
    <t>Summary Total</t>
  </si>
  <si>
    <t>Variance</t>
  </si>
  <si>
    <t>May-22</t>
  </si>
  <si>
    <t>Payables A 867489000002 867491 Y</t>
  </si>
  <si>
    <t>26256</t>
  </si>
  <si>
    <t>13-05-2022 Purchase Invoices MSD01</t>
  </si>
  <si>
    <t>TAXI'S APR 22 DEBBIE POWER</t>
  </si>
  <si>
    <t>4374931822</t>
  </si>
  <si>
    <t>asing019appadmin@msd.govt.nz</t>
  </si>
  <si>
    <t>1001030917</t>
  </si>
  <si>
    <t>NAC Taxi Charge Accrual Spreadsheet A 300000006524332 878906 N</t>
  </si>
  <si>
    <t>NAC Taxi Charge Accrual Manual MSD01</t>
  </si>
  <si>
    <t>TAXICHARGE MAY22 ACCRUAL</t>
  </si>
  <si>
    <t>Sharmini.jones048@msd.govt.nz</t>
  </si>
  <si>
    <t>Reverses GM009 Manual MSD01 05-05-22 05:18:21 824375</t>
  </si>
  <si>
    <t>Reverses GM009 Manual MSD01 05-05-22 05:18:22</t>
  </si>
  <si>
    <t>mahesh.jeram001@msd.govt.nz</t>
  </si>
  <si>
    <t>GM017 Spreadsheet A 300000006101733 933031 N</t>
  </si>
  <si>
    <t>GM017 Manual MSD01</t>
  </si>
  <si>
    <t>Journal Import Created</t>
  </si>
  <si>
    <t>Corrected NAC OrbitTravel-May22 Spreadsheet A 300000006524332 935424 N</t>
  </si>
  <si>
    <t>Corrected NAC OrbitTravel-May22 Manual MSD01</t>
  </si>
  <si>
    <t>Orbit Fee Debbie Power 20/05/2022</t>
  </si>
  <si>
    <t>Orbit Fee Debbie Power 19/05/2022</t>
  </si>
  <si>
    <t>Air Debbie Power WLG 20/05/2022</t>
  </si>
  <si>
    <t>Air Debbie Power WLG 19/05/2022</t>
  </si>
  <si>
    <t>Hotel Debbie Power DUD 20/04/2022</t>
  </si>
  <si>
    <t>Hotel Debbie Power KKE 19/05/2022</t>
  </si>
  <si>
    <t>Hotel Debbie Power CHC 02/06/2022</t>
  </si>
  <si>
    <t>Transfer Debbie Power DUD 20/04/2022</t>
  </si>
  <si>
    <t>GM020 Spreadsheet A 300000006101733 935092 N</t>
  </si>
  <si>
    <t>GM020 Manual MSD01</t>
  </si>
  <si>
    <t>Consolidated Vodafone Charges accrual for May 22</t>
  </si>
  <si>
    <t>Airfares Wellington to Dunedin Return</t>
  </si>
  <si>
    <t>Transfer fee</t>
  </si>
  <si>
    <t>Accomodation Dunedin</t>
  </si>
  <si>
    <t>Airfares Wellington to Hamilton</t>
  </si>
  <si>
    <t>Taxi Fare City to Wellington Airport</t>
  </si>
  <si>
    <t>Taxi Fare Central Dunedin to Dunedin Airport</t>
  </si>
  <si>
    <t>Taxi Fare Wellington Airport to The Terrace</t>
  </si>
  <si>
    <t>Taxi - The Terrace to Dixon St</t>
  </si>
  <si>
    <t>Airfares Auckland to Christchurch</t>
  </si>
  <si>
    <t>Mobility Charges - May 2022</t>
  </si>
  <si>
    <t>Ministerial stakeholder and site visits</t>
  </si>
  <si>
    <t>Ministerial event (CANCELLED due to change in COVID Traffic Lights)</t>
  </si>
  <si>
    <t>Waikato Regional Site visits</t>
  </si>
  <si>
    <t>Southern Regional Site visits</t>
  </si>
  <si>
    <t>Ministerial Stakeholder meeting (CANCELLED DUE TO COVID - Moved to online)</t>
  </si>
  <si>
    <t>Stakeholder Event (CANCELLED Event)</t>
  </si>
  <si>
    <t>Airfares Wellington to Kerikeri</t>
  </si>
  <si>
    <t>Stakeholder meetings</t>
  </si>
  <si>
    <t>Airfares Wellington to Whangarei</t>
  </si>
  <si>
    <t>Taxi Fare - Auckland Airport to Ministerial event</t>
  </si>
  <si>
    <t>Jun-22</t>
  </si>
  <si>
    <t>Payables A 955896000001 955910 Y</t>
  </si>
  <si>
    <t>09-06-2022 Purchase Invoices MSD01</t>
  </si>
  <si>
    <t>TAXI'S MAY 22 DEBBIE POWER</t>
  </si>
  <si>
    <t>4374932322</t>
  </si>
  <si>
    <t>Payables A 1016410000001 1016420 Y</t>
  </si>
  <si>
    <t>27-06-2022 Purchase Invoices MSD01</t>
  </si>
  <si>
    <t>WO11414</t>
  </si>
  <si>
    <t>Orbit Fee Debbie Power 10/06/2022</t>
  </si>
  <si>
    <t>Orbit Fee Debbie Power 05/06/2022</t>
  </si>
  <si>
    <t>Payables A 995653000001 995666 Y</t>
  </si>
  <si>
    <t>26258</t>
  </si>
  <si>
    <t>20-06-2022 Purchase Invoices MSD01</t>
  </si>
  <si>
    <t>Half of food bill for dinner during travel- $21.50 + $7.20 + $34.50 + 13.50 = $76.70- $76.70 / 2 = $38.35</t>
  </si>
  <si>
    <t>MSD000016584674</t>
  </si>
  <si>
    <t>01-06-2022 Purchase Invoices MSD01</t>
  </si>
  <si>
    <t>26214</t>
  </si>
  <si>
    <t>Carparking fees during hotel stay</t>
  </si>
  <si>
    <t>Payables A 1020204000001 1020233 Y</t>
  </si>
  <si>
    <t>26005</t>
  </si>
  <si>
    <t>Meeting with Alicia Sudden MO 3 May 2022</t>
  </si>
  <si>
    <t>MSD000017561207</t>
  </si>
  <si>
    <t>Meeting with Huri Dennis NZCEH 19 May 2022</t>
  </si>
  <si>
    <t>Beverages CE/DCE dinner with Kirsti Luke and Tamati Kruger 30 May 2022</t>
  </si>
  <si>
    <t>RAJ-IST-003C.1 Spreadsheet A 300000006525476 1039010 N</t>
  </si>
  <si>
    <t>RAJ-IST-003C.1 Manual MSD01</t>
  </si>
  <si>
    <t>Vodafone Cost Allocation Call and Data Costs - Jun-22</t>
  </si>
  <si>
    <t>Richard.Jorgensen001@msd.govt.nz</t>
  </si>
  <si>
    <t>RAJ-IST-JNL-003B.1 Spreadsheet A 300000006525476 1041091 N</t>
  </si>
  <si>
    <t>RAJ-IST-JNL-003B.1 Manual MSD01</t>
  </si>
  <si>
    <t>Vodafone Mobile Cost Allocation Calls and Data Plans - May 2022</t>
  </si>
  <si>
    <t>RAJ-IST-JNL-003A.1 Spreadsheet A 300000006525476 1041485 N</t>
  </si>
  <si>
    <t>RAJ-IST-JNL-003A.1 Manual MSD01</t>
  </si>
  <si>
    <t>Vodafone Cost Allocation Calls and Data- Apr-22</t>
  </si>
  <si>
    <t>NAC- Taxicharge JUN22 Accrual Spreadsheet A 300000006524332 1016638 N</t>
  </si>
  <si>
    <t>NAC- Taxicharge JUN22 Accrual Manual MSD01</t>
  </si>
  <si>
    <t>TAXICHARGE ACCRUAL JUN22</t>
  </si>
  <si>
    <t>Reverses NAC Taxi Charge Accrual Manual MSD01 03-06-22 05:15:09 936513</t>
  </si>
  <si>
    <t>Reverses NAC Taxi Charge Accrual Manual MSD01 03-06-22 05:15:11</t>
  </si>
  <si>
    <t>Mobility Charges - June 2022</t>
  </si>
  <si>
    <t xml:space="preserve">Orbit Fees </t>
  </si>
  <si>
    <t xml:space="preserve">Flight Bookings </t>
  </si>
  <si>
    <t>Taxi - The Terrace to Ngaio</t>
  </si>
  <si>
    <t>Taxi - The Terrace to Lower Hutt</t>
  </si>
  <si>
    <t>Taxi - Lower Hutt to Airport</t>
  </si>
  <si>
    <t>balanced 30/6/2022</t>
  </si>
  <si>
    <t>Taxi - Wellington Airport to Terrace</t>
  </si>
  <si>
    <t>Taxi - Terrace to Wellington Airport</t>
  </si>
  <si>
    <t>Taxi - Christchurch Airport to East City</t>
  </si>
  <si>
    <t>Taxi - Wellington Airport to The Terrace</t>
  </si>
  <si>
    <t>Taxi Terrace to Wellington Airport</t>
  </si>
  <si>
    <t>Taxi Wellington to Terrace</t>
  </si>
  <si>
    <t>Taxi - Lambton Quay to Airport</t>
  </si>
  <si>
    <t>Accommodation Kerikeri</t>
  </si>
  <si>
    <t>Taxi - The Terrace to Mt Cook</t>
  </si>
  <si>
    <t>Taxi - The Terrace to Manners St (CBD) return</t>
  </si>
  <si>
    <t>Taxi - The Terrace to Mt Cook (CBD) return</t>
  </si>
  <si>
    <t>Taxi - The Terrace to Cambridge Tce</t>
  </si>
  <si>
    <t>NOT CE RELATED</t>
  </si>
  <si>
    <t>No hospitality offered in 2021/22 financial year</t>
  </si>
  <si>
    <t>CE Cellphone charges</t>
  </si>
  <si>
    <t>Interview Panel</t>
  </si>
  <si>
    <t>LT Regional Staff Forum Wellington</t>
  </si>
  <si>
    <t>No International travel taken in 2021/22</t>
  </si>
  <si>
    <t xml:space="preserve">Airfare Wellington to Whangarei </t>
  </si>
  <si>
    <t>Airfare Wellington to Whangarei</t>
  </si>
  <si>
    <t>No gifts or benefits accepted or declined in 2021/22 financial year</t>
  </si>
  <si>
    <t>Ministry of Social Development</t>
  </si>
  <si>
    <t>Debbie Power</t>
  </si>
  <si>
    <t>Group General Manager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</si>
</sst>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Red]\(&quot;$&quot;#,##0.00\)"/>
    <numFmt numFmtId="165" formatCode="_(&quot;$&quot;* #,##0.00_);_(&quot;$&quot;* \(#,##0.00\);_(&quot;$&quot;* &quot;-&quot;??_);_(@_)"/>
    <numFmt numFmtId="166" formatCode="&quot;$&quot;#,##0.00"/>
    <numFmt numFmtId="167" formatCode="[$-1409]d\ mmmm\ yyyy;@"/>
    <numFmt numFmtId="168" formatCode="#,##0.00;[Red]\(#,##0.00\)"/>
    <numFmt numFmtId="169" formatCode="#,##0.00;[Red]#,##0.00"/>
    <numFmt numFmtId="170" formatCode="#,##0.0;[Red]\(#,##0.0\)"/>
    <numFmt numFmtId="171" formatCode="dd/mm/yyyy"/>
    <numFmt numFmtId="172" formatCode="#,##0.0;[Red]#,##0.0"/>
  </numFmts>
  <fonts count="4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name val="Arial"/>
      <family val="2"/>
    </font>
    <font>
      <sz val="10"/>
      <color rgb="FFFF0000"/>
      <name val="Arial"/>
      <family val="2"/>
    </font>
    <font>
      <b/>
      <i/>
      <sz val="10"/>
      <color rgb="FFFF0000"/>
      <name val="Arial"/>
      <family val="2"/>
    </font>
    <font>
      <sz val="9"/>
      <color indexed="81"/>
      <name val="Tahoma"/>
      <charset val="1"/>
    </font>
    <font>
      <b/>
      <sz val="9"/>
      <color indexed="81"/>
      <name val="Tahoma"/>
      <charset val="1"/>
    </font>
    <font>
      <b/>
      <sz val="8"/>
      <color theme="1"/>
      <name val="Arial"/>
      <family val="2"/>
    </font>
    <font>
      <sz val="8"/>
      <color theme="1"/>
      <name val="Arial"/>
      <family val="2"/>
    </font>
    <font>
      <b/>
      <sz val="9"/>
      <color indexed="81"/>
      <name val="Tahoma"/>
      <family val="2"/>
    </font>
    <font>
      <sz val="8"/>
      <color theme="1"/>
      <name val="Arial"/>
    </font>
  </fonts>
  <fills count="2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CCFF66"/>
        <bgColor indexed="64"/>
      </patternFill>
    </fill>
    <fill>
      <patternFill patternType="solid">
        <fgColor rgb="FF92D050"/>
        <bgColor indexed="64"/>
      </patternFill>
    </fill>
    <fill>
      <patternFill patternType="solid">
        <fgColor rgb="FF00FF00"/>
        <bgColor indexed="64"/>
      </patternFill>
    </fill>
    <fill>
      <patternFill patternType="solid">
        <fgColor rgb="FFE2EFD9"/>
      </patternFill>
    </fill>
    <fill>
      <patternFill patternType="solid">
        <fgColor rgb="FFFBE4D5"/>
      </patternFill>
    </fill>
    <fill>
      <patternFill patternType="solid">
        <fgColor rgb="FFDEEAF6"/>
      </patternFill>
    </fill>
    <fill>
      <patternFill patternType="solid">
        <fgColor rgb="FFEDEDED"/>
      </patternFill>
    </fill>
    <fill>
      <patternFill patternType="solid">
        <fgColor rgb="FFFFF2CC"/>
      </patternFill>
    </fill>
    <fill>
      <patternFill patternType="solid">
        <fgColor rgb="FFDBDBDB"/>
      </patternFill>
    </fill>
    <fill>
      <patternFill patternType="solid">
        <fgColor theme="6" tint="0.79998168889431442"/>
        <bgColor indexed="64"/>
      </patternFill>
    </fill>
    <fill>
      <patternFill patternType="solid">
        <fgColor rgb="FFFF0000"/>
        <bgColor indexed="64"/>
      </patternFill>
    </fill>
  </fills>
  <borders count="1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4" fillId="0" borderId="0" xfId="0" applyFont="1"/>
    <xf numFmtId="0" fontId="0" fillId="12" borderId="0" xfId="0" applyFill="1"/>
    <xf numFmtId="0" fontId="0" fillId="0" borderId="0" xfId="0" quotePrefix="1"/>
    <xf numFmtId="0" fontId="4" fillId="0" borderId="0" xfId="0" quotePrefix="1" applyFont="1"/>
    <xf numFmtId="15" fontId="0" fillId="0" borderId="0" xfId="0" applyNumberFormat="1"/>
    <xf numFmtId="168" fontId="0" fillId="0" borderId="0" xfId="0" applyNumberFormat="1"/>
    <xf numFmtId="0" fontId="4" fillId="13" borderId="11" xfId="0" applyFont="1" applyFill="1" applyBorder="1"/>
    <xf numFmtId="0" fontId="4" fillId="0" borderId="11" xfId="0" applyFont="1" applyBorder="1"/>
    <xf numFmtId="0" fontId="0" fillId="9" borderId="0" xfId="0" applyFill="1"/>
    <xf numFmtId="15" fontId="0" fillId="9" borderId="0" xfId="0" applyNumberFormat="1" applyFill="1"/>
    <xf numFmtId="168" fontId="0" fillId="9" borderId="0" xfId="0" applyNumberFormat="1" applyFill="1"/>
    <xf numFmtId="0" fontId="0" fillId="14" borderId="0" xfId="0" applyFill="1"/>
    <xf numFmtId="15" fontId="0" fillId="14" borderId="0" xfId="0" applyNumberFormat="1" applyFill="1"/>
    <xf numFmtId="168" fontId="0" fillId="14" borderId="0" xfId="0" applyNumberFormat="1" applyFill="1"/>
    <xf numFmtId="15" fontId="0" fillId="12" borderId="0" xfId="0" applyNumberFormat="1" applyFill="1"/>
    <xf numFmtId="168" fontId="0" fillId="12" borderId="0" xfId="0" applyNumberFormat="1" applyFill="1"/>
    <xf numFmtId="17" fontId="0" fillId="12" borderId="0" xfId="0" applyNumberFormat="1" applyFill="1"/>
    <xf numFmtId="14" fontId="0" fillId="0" borderId="0" xfId="0" applyNumberFormat="1"/>
    <xf numFmtId="0" fontId="37" fillId="11" borderId="5" xfId="0" applyFont="1" applyFill="1" applyBorder="1" applyAlignment="1" applyProtection="1">
      <alignment vertical="center" wrapText="1"/>
      <protection locked="0"/>
    </xf>
    <xf numFmtId="0" fontId="38" fillId="11" borderId="4" xfId="0" applyFont="1" applyFill="1" applyBorder="1" applyAlignment="1" applyProtection="1">
      <alignment vertical="center" wrapText="1"/>
      <protection locked="0"/>
    </xf>
    <xf numFmtId="0" fontId="39" fillId="11" borderId="4" xfId="0" applyFont="1" applyFill="1" applyBorder="1" applyAlignment="1" applyProtection="1">
      <alignment vertical="center" wrapText="1"/>
      <protection locked="0"/>
    </xf>
    <xf numFmtId="0" fontId="38" fillId="0" borderId="0" xfId="0" applyFont="1" applyAlignment="1" applyProtection="1">
      <alignment wrapText="1"/>
      <protection locked="0"/>
    </xf>
    <xf numFmtId="0" fontId="0" fillId="0" borderId="0" xfId="0" applyAlignment="1">
      <alignment horizontal="center"/>
    </xf>
    <xf numFmtId="0" fontId="0" fillId="15" borderId="0" xfId="0" applyFill="1"/>
    <xf numFmtId="168" fontId="0" fillId="15" borderId="0" xfId="0" applyNumberFormat="1" applyFill="1"/>
    <xf numFmtId="15" fontId="0" fillId="10" borderId="0" xfId="0" applyNumberFormat="1" applyFill="1"/>
    <xf numFmtId="0" fontId="0" fillId="10" borderId="0" xfId="0" applyFill="1"/>
    <xf numFmtId="168" fontId="0" fillId="10" borderId="0" xfId="0" applyNumberFormat="1" applyFill="1"/>
    <xf numFmtId="168" fontId="0" fillId="16" borderId="0" xfId="0" applyNumberFormat="1" applyFill="1"/>
    <xf numFmtId="169" fontId="0" fillId="0" borderId="0" xfId="0" applyNumberFormat="1"/>
    <xf numFmtId="0" fontId="0" fillId="16" borderId="0" xfId="0" applyFill="1"/>
    <xf numFmtId="170" fontId="0" fillId="0" borderId="0" xfId="0" applyNumberFormat="1"/>
    <xf numFmtId="0" fontId="0" fillId="0" borderId="0" xfId="0" applyAlignment="1">
      <alignment vertical="top" wrapText="1"/>
    </xf>
    <xf numFmtId="0" fontId="0" fillId="17" borderId="0" xfId="0" applyFill="1" applyAlignment="1">
      <alignment vertical="top" wrapText="1"/>
    </xf>
    <xf numFmtId="0" fontId="0" fillId="18" borderId="0" xfId="0" applyFill="1" applyAlignment="1">
      <alignment vertical="top" wrapText="1"/>
    </xf>
    <xf numFmtId="0" fontId="0" fillId="19" borderId="0" xfId="0" applyFill="1" applyAlignment="1">
      <alignment vertical="top" wrapText="1"/>
    </xf>
    <xf numFmtId="0" fontId="0" fillId="20" borderId="0" xfId="0" applyFill="1" applyAlignment="1">
      <alignment vertical="top" wrapText="1"/>
    </xf>
    <xf numFmtId="0" fontId="0" fillId="21" borderId="0" xfId="0" applyFill="1" applyAlignment="1">
      <alignment vertical="top" wrapText="1"/>
    </xf>
    <xf numFmtId="0" fontId="42" fillId="17" borderId="12" xfId="0" applyFont="1" applyFill="1" applyBorder="1" applyAlignment="1">
      <alignment horizontal="left" vertical="top" wrapText="1"/>
    </xf>
    <xf numFmtId="0" fontId="42" fillId="17" borderId="13" xfId="0" applyFont="1" applyFill="1" applyBorder="1" applyAlignment="1">
      <alignment vertical="top" wrapText="1"/>
    </xf>
    <xf numFmtId="0" fontId="42" fillId="17" borderId="14" xfId="0" applyFont="1" applyFill="1" applyBorder="1" applyAlignment="1">
      <alignment vertical="top" wrapText="1"/>
    </xf>
    <xf numFmtId="0" fontId="42" fillId="18" borderId="13" xfId="0" applyFont="1" applyFill="1" applyBorder="1" applyAlignment="1">
      <alignment vertical="top" wrapText="1"/>
    </xf>
    <xf numFmtId="0" fontId="42" fillId="18" borderId="14" xfId="0" applyFont="1" applyFill="1" applyBorder="1" applyAlignment="1">
      <alignment vertical="top" wrapText="1"/>
    </xf>
    <xf numFmtId="0" fontId="42" fillId="18" borderId="12" xfId="0" applyFont="1" applyFill="1" applyBorder="1" applyAlignment="1">
      <alignment horizontal="left" vertical="top" wrapText="1"/>
    </xf>
    <xf numFmtId="0" fontId="42" fillId="19" borderId="12" xfId="0" applyFont="1" applyFill="1" applyBorder="1" applyAlignment="1">
      <alignment horizontal="left" vertical="top" wrapText="1"/>
    </xf>
    <xf numFmtId="0" fontId="42" fillId="22" borderId="12" xfId="0" applyFont="1" applyFill="1" applyBorder="1" applyAlignment="1">
      <alignment horizontal="left" vertical="top" wrapText="1"/>
    </xf>
    <xf numFmtId="0" fontId="42" fillId="21" borderId="12" xfId="0" applyFont="1" applyFill="1" applyBorder="1" applyAlignment="1">
      <alignment horizontal="left" vertical="top" wrapText="1"/>
    </xf>
    <xf numFmtId="0" fontId="42" fillId="0" borderId="12" xfId="0" applyFont="1" applyBorder="1" applyAlignment="1">
      <alignment horizontal="left" vertical="top" wrapText="1"/>
    </xf>
    <xf numFmtId="0" fontId="43" fillId="0" borderId="12" xfId="0" applyFont="1" applyBorder="1" applyAlignment="1">
      <alignment horizontal="left" vertical="top" wrapText="1"/>
    </xf>
    <xf numFmtId="171" fontId="43" fillId="0" borderId="12" xfId="0" applyNumberFormat="1" applyFont="1" applyBorder="1" applyAlignment="1">
      <alignment horizontal="left" vertical="top" wrapText="1"/>
    </xf>
    <xf numFmtId="0" fontId="43" fillId="0" borderId="13" xfId="0" applyFont="1" applyBorder="1" applyAlignment="1">
      <alignment vertical="top" wrapText="1"/>
    </xf>
    <xf numFmtId="0" fontId="43" fillId="0" borderId="14" xfId="0" applyFont="1"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4" fontId="43" fillId="9" borderId="12" xfId="0" applyNumberFormat="1" applyFont="1" applyFill="1" applyBorder="1" applyAlignment="1">
      <alignment horizontal="right" vertical="top" wrapText="1"/>
    </xf>
    <xf numFmtId="172" fontId="0" fillId="0" borderId="0" xfId="0" applyNumberFormat="1"/>
    <xf numFmtId="0" fontId="0" fillId="0" borderId="0" xfId="0" applyFill="1" applyAlignment="1">
      <alignment vertical="top" wrapText="1"/>
    </xf>
    <xf numFmtId="0" fontId="0" fillId="0" borderId="0" xfId="0" applyFill="1"/>
    <xf numFmtId="0" fontId="0" fillId="0" borderId="7" xfId="0" applyFill="1" applyBorder="1" applyAlignment="1">
      <alignment vertical="top" wrapText="1"/>
    </xf>
    <xf numFmtId="0" fontId="0" fillId="0" borderId="7" xfId="0" applyBorder="1"/>
    <xf numFmtId="0" fontId="45" fillId="0" borderId="12" xfId="0" applyFont="1" applyBorder="1" applyAlignment="1">
      <alignment horizontal="left" vertical="top"/>
    </xf>
    <xf numFmtId="171" fontId="45" fillId="0" borderId="12" xfId="0" applyNumberFormat="1" applyFont="1" applyBorder="1" applyAlignment="1">
      <alignment horizontal="left" vertical="top"/>
    </xf>
    <xf numFmtId="0" fontId="45" fillId="0" borderId="13" xfId="0" applyFont="1" applyBorder="1" applyAlignment="1">
      <alignment vertical="top"/>
    </xf>
    <xf numFmtId="0" fontId="45" fillId="0" borderId="14" xfId="0" applyFont="1" applyBorder="1" applyAlignment="1">
      <alignment vertical="top"/>
    </xf>
    <xf numFmtId="4" fontId="45" fillId="0" borderId="13" xfId="0" applyNumberFormat="1" applyFont="1" applyBorder="1" applyAlignment="1">
      <alignment vertical="top"/>
    </xf>
    <xf numFmtId="4" fontId="45" fillId="0" borderId="14" xfId="0" applyNumberFormat="1" applyFont="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43" fillId="9" borderId="12" xfId="0" applyFont="1" applyFill="1" applyBorder="1" applyAlignment="1">
      <alignment horizontal="left" vertical="top" wrapText="1"/>
    </xf>
    <xf numFmtId="0" fontId="45" fillId="9" borderId="12" xfId="0" applyFont="1" applyFill="1" applyBorder="1" applyAlignment="1">
      <alignment horizontal="left" vertical="top"/>
    </xf>
    <xf numFmtId="4" fontId="45" fillId="9" borderId="13" xfId="0" applyNumberFormat="1" applyFont="1" applyFill="1" applyBorder="1" applyAlignment="1">
      <alignment vertical="top"/>
    </xf>
    <xf numFmtId="4" fontId="45" fillId="9" borderId="14" xfId="0" applyNumberFormat="1" applyFont="1" applyFill="1" applyBorder="1" applyAlignment="1">
      <alignment vertical="top"/>
    </xf>
    <xf numFmtId="14" fontId="0" fillId="0" borderId="14" xfId="0" applyNumberFormat="1" applyBorder="1" applyAlignment="1">
      <alignment vertical="top"/>
    </xf>
    <xf numFmtId="0" fontId="45" fillId="23" borderId="12" xfId="0" applyFont="1" applyFill="1" applyBorder="1" applyAlignment="1">
      <alignment horizontal="left" vertical="top"/>
    </xf>
    <xf numFmtId="0" fontId="0" fillId="23" borderId="13" xfId="0" applyFill="1" applyBorder="1" applyAlignment="1">
      <alignment vertical="top"/>
    </xf>
    <xf numFmtId="14" fontId="0" fillId="23" borderId="14" xfId="0" applyNumberFormat="1" applyFill="1" applyBorder="1" applyAlignment="1">
      <alignment vertical="top"/>
    </xf>
    <xf numFmtId="0" fontId="45" fillId="10" borderId="12" xfId="0" applyFont="1" applyFill="1" applyBorder="1" applyAlignment="1">
      <alignment horizontal="left" vertical="top"/>
    </xf>
    <xf numFmtId="0" fontId="0" fillId="10" borderId="13" xfId="0" applyFill="1" applyBorder="1" applyAlignment="1">
      <alignment vertical="top"/>
    </xf>
    <xf numFmtId="14" fontId="0" fillId="10" borderId="14" xfId="0" applyNumberFormat="1" applyFill="1" applyBorder="1" applyAlignment="1">
      <alignment vertical="top"/>
    </xf>
    <xf numFmtId="0" fontId="45" fillId="12" borderId="12" xfId="0" applyFont="1" applyFill="1" applyBorder="1" applyAlignment="1">
      <alignment horizontal="left" vertical="top"/>
    </xf>
    <xf numFmtId="0" fontId="4" fillId="0" borderId="0" xfId="0" applyFont="1" applyAlignment="1" applyProtection="1">
      <alignment wrapText="1"/>
      <protection locked="0"/>
    </xf>
    <xf numFmtId="4" fontId="45" fillId="15" borderId="13" xfId="0" applyNumberFormat="1" applyFont="1" applyFill="1" applyBorder="1" applyAlignment="1">
      <alignment vertical="top"/>
    </xf>
    <xf numFmtId="0" fontId="4" fillId="24" borderId="13" xfId="0" applyFont="1" applyFill="1" applyBorder="1" applyAlignment="1">
      <alignment vertical="top"/>
    </xf>
    <xf numFmtId="0" fontId="42" fillId="0" borderId="12" xfId="0" applyFont="1" applyBorder="1" applyAlignment="1">
      <alignment horizontal="left" vertical="top"/>
    </xf>
    <xf numFmtId="168" fontId="0" fillId="0" borderId="7" xfId="0" applyNumberFormat="1" applyFill="1" applyBorder="1" applyAlignment="1">
      <alignment vertical="top" wrapText="1"/>
    </xf>
    <xf numFmtId="168" fontId="0" fillId="0" borderId="7" xfId="0" applyNumberFormat="1" applyBorder="1"/>
    <xf numFmtId="0" fontId="43" fillId="0" borderId="12" xfId="0" applyFont="1" applyBorder="1" applyAlignment="1">
      <alignment horizontal="left" vertical="top"/>
    </xf>
    <xf numFmtId="171" fontId="43" fillId="0" borderId="12" xfId="0" applyNumberFormat="1" applyFont="1" applyBorder="1" applyAlignment="1">
      <alignment horizontal="left" vertical="top"/>
    </xf>
    <xf numFmtId="0" fontId="43" fillId="0" borderId="13" xfId="0" applyFont="1" applyBorder="1" applyAlignment="1">
      <alignment vertical="top"/>
    </xf>
    <xf numFmtId="0" fontId="43" fillId="0" borderId="14" xfId="0" applyFont="1" applyBorder="1" applyAlignment="1">
      <alignment vertical="top"/>
    </xf>
    <xf numFmtId="4" fontId="43" fillId="0" borderId="13" xfId="0" applyNumberFormat="1" applyFont="1" applyBorder="1" applyAlignment="1">
      <alignment vertical="top"/>
    </xf>
    <xf numFmtId="4" fontId="43" fillId="0" borderId="14" xfId="0" applyNumberFormat="1" applyFont="1" applyBorder="1" applyAlignment="1">
      <alignment vertical="top"/>
    </xf>
    <xf numFmtId="4" fontId="42" fillId="9" borderId="13" xfId="0" applyNumberFormat="1" applyFont="1" applyFill="1" applyBorder="1" applyAlignment="1">
      <alignment vertical="top"/>
    </xf>
    <xf numFmtId="0" fontId="43" fillId="9" borderId="12" xfId="0" applyFont="1" applyFill="1" applyBorder="1" applyAlignment="1">
      <alignment horizontal="left" vertical="top"/>
    </xf>
    <xf numFmtId="4" fontId="43" fillId="9" borderId="13" xfId="0" applyNumberFormat="1" applyFont="1" applyFill="1" applyBorder="1" applyAlignment="1">
      <alignment vertical="top"/>
    </xf>
    <xf numFmtId="4" fontId="43" fillId="9" borderId="14" xfId="0" applyNumberFormat="1" applyFont="1" applyFill="1" applyBorder="1" applyAlignment="1">
      <alignment vertical="top"/>
    </xf>
    <xf numFmtId="0" fontId="43" fillId="24" borderId="12" xfId="0" applyFont="1" applyFill="1" applyBorder="1" applyAlignment="1">
      <alignment horizontal="left" vertical="top"/>
    </xf>
    <xf numFmtId="4" fontId="43" fillId="24" borderId="13" xfId="0" applyNumberFormat="1" applyFont="1" applyFill="1" applyBorder="1" applyAlignment="1">
      <alignment vertical="top"/>
    </xf>
    <xf numFmtId="4" fontId="43" fillId="24" borderId="14" xfId="0" applyNumberFormat="1" applyFont="1" applyFill="1" applyBorder="1" applyAlignment="1">
      <alignment vertical="top"/>
    </xf>
    <xf numFmtId="4" fontId="43" fillId="24" borderId="12" xfId="0" applyNumberFormat="1" applyFont="1" applyFill="1" applyBorder="1" applyAlignment="1">
      <alignment horizontal="right" vertical="top" wrapText="1"/>
    </xf>
    <xf numFmtId="4" fontId="45" fillId="24" borderId="13" xfId="0" applyNumberFormat="1" applyFont="1" applyFill="1" applyBorder="1" applyAlignment="1">
      <alignment vertical="top"/>
    </xf>
    <xf numFmtId="14" fontId="38" fillId="0" borderId="14" xfId="0" applyNumberFormat="1" applyFont="1" applyBorder="1" applyAlignment="1">
      <alignment vertical="top"/>
    </xf>
    <xf numFmtId="14" fontId="15" fillId="0" borderId="14" xfId="0" applyNumberFormat="1" applyFont="1" applyBorder="1" applyAlignment="1">
      <alignment vertical="top"/>
    </xf>
    <xf numFmtId="0" fontId="0" fillId="0" borderId="0" xfId="0" applyBorder="1" applyAlignment="1" applyProtection="1">
      <alignment wrapText="1"/>
      <protection locked="0"/>
    </xf>
    <xf numFmtId="0" fontId="43" fillId="0" borderId="0" xfId="0" applyFont="1" applyBorder="1" applyAlignment="1" applyProtection="1">
      <alignment vertical="top"/>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7" fillId="0" borderId="0" xfId="0" applyFont="1" applyAlignment="1">
      <alignment horizontal="left" vertical="center"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CCFFCC"/>
      <color rgb="FFCCFF66"/>
      <color rgb="FFFF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4" sqref="A14"/>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279" t="s">
        <v>51</v>
      </c>
      <c r="B1" s="279"/>
      <c r="C1" s="279"/>
      <c r="D1" s="279"/>
      <c r="E1" s="279"/>
      <c r="F1" s="279"/>
      <c r="G1" s="46"/>
      <c r="H1" s="46"/>
      <c r="I1" s="46"/>
      <c r="J1" s="46"/>
      <c r="K1" s="46"/>
    </row>
    <row r="2" spans="1:11" ht="21" customHeight="1" x14ac:dyDescent="0.2">
      <c r="A2" s="4" t="s">
        <v>52</v>
      </c>
      <c r="B2" s="280" t="s">
        <v>1165</v>
      </c>
      <c r="C2" s="280"/>
      <c r="D2" s="280"/>
      <c r="E2" s="280"/>
      <c r="F2" s="280"/>
      <c r="G2" s="46"/>
      <c r="H2" s="46"/>
      <c r="I2" s="46"/>
      <c r="J2" s="46"/>
      <c r="K2" s="46"/>
    </row>
    <row r="3" spans="1:11" ht="21" customHeight="1" x14ac:dyDescent="0.2">
      <c r="A3" s="4" t="s">
        <v>53</v>
      </c>
      <c r="B3" s="280" t="s">
        <v>1166</v>
      </c>
      <c r="C3" s="280"/>
      <c r="D3" s="280"/>
      <c r="E3" s="280"/>
      <c r="F3" s="280"/>
      <c r="G3" s="46"/>
      <c r="H3" s="46"/>
      <c r="I3" s="46"/>
      <c r="J3" s="46"/>
      <c r="K3" s="46"/>
    </row>
    <row r="4" spans="1:11" ht="21" customHeight="1" x14ac:dyDescent="0.2">
      <c r="A4" s="4" t="s">
        <v>54</v>
      </c>
      <c r="B4" s="281">
        <v>44378</v>
      </c>
      <c r="C4" s="281"/>
      <c r="D4" s="281"/>
      <c r="E4" s="281"/>
      <c r="F4" s="281"/>
      <c r="G4" s="46"/>
      <c r="H4" s="46"/>
      <c r="I4" s="46"/>
      <c r="J4" s="46"/>
      <c r="K4" s="46"/>
    </row>
    <row r="5" spans="1:11" ht="21" customHeight="1" x14ac:dyDescent="0.2">
      <c r="A5" s="4" t="s">
        <v>55</v>
      </c>
      <c r="B5" s="281">
        <v>44742</v>
      </c>
      <c r="C5" s="281"/>
      <c r="D5" s="281"/>
      <c r="E5" s="281"/>
      <c r="F5" s="281"/>
      <c r="G5" s="46"/>
      <c r="H5" s="46"/>
      <c r="I5" s="46"/>
      <c r="J5" s="46"/>
      <c r="K5" s="46"/>
    </row>
    <row r="6" spans="1:11" ht="21" customHeight="1" x14ac:dyDescent="0.2">
      <c r="A6" s="4" t="s">
        <v>56</v>
      </c>
      <c r="B6" s="278" t="str">
        <f>IF(AND(Travel!B7&lt;&gt;A30,Hospitality!B7&lt;&gt;A30,'All other expenses'!B7&lt;&gt;A30,'Gifts and benefits'!B7&lt;&gt;A30),A31,IF(AND(Travel!B7=A30,Hospitality!B7=A30,'All other expenses'!B7=A30,'Gifts and benefits'!B7=A30),A33,A32))</f>
        <v>Data and totals checked on all sheets</v>
      </c>
      <c r="C6" s="278"/>
      <c r="D6" s="278"/>
      <c r="E6" s="278"/>
      <c r="F6" s="278"/>
      <c r="G6" s="34"/>
      <c r="H6" s="46"/>
      <c r="I6" s="46"/>
      <c r="J6" s="46"/>
      <c r="K6" s="46"/>
    </row>
    <row r="7" spans="1:11" ht="21" customHeight="1" x14ac:dyDescent="0.2">
      <c r="A7" s="4" t="s">
        <v>57</v>
      </c>
      <c r="B7" s="277" t="s">
        <v>89</v>
      </c>
      <c r="C7" s="277"/>
      <c r="D7" s="277"/>
      <c r="E7" s="277"/>
      <c r="F7" s="277"/>
      <c r="G7" s="34"/>
      <c r="H7" s="46"/>
      <c r="I7" s="46"/>
      <c r="J7" s="46"/>
      <c r="K7" s="46"/>
    </row>
    <row r="8" spans="1:11" ht="21" customHeight="1" x14ac:dyDescent="0.2">
      <c r="A8" s="4" t="s">
        <v>59</v>
      </c>
      <c r="B8" s="277" t="s">
        <v>1167</v>
      </c>
      <c r="C8" s="277"/>
      <c r="D8" s="277"/>
      <c r="E8" s="277"/>
      <c r="F8" s="277"/>
      <c r="G8" s="34"/>
      <c r="H8" s="46"/>
      <c r="I8" s="46"/>
      <c r="J8" s="46"/>
      <c r="K8" s="46"/>
    </row>
    <row r="9" spans="1:11" ht="66.75" customHeight="1" x14ac:dyDescent="0.2">
      <c r="A9" s="276" t="s">
        <v>60</v>
      </c>
      <c r="B9" s="276"/>
      <c r="C9" s="276"/>
      <c r="D9" s="276"/>
      <c r="E9" s="276"/>
      <c r="F9" s="276"/>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9696.7940000000035</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expenses'!B32</f>
        <v>1321.1299999999999</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Travel!B150</f>
        <v>9119.6140000000032</v>
      </c>
      <c r="C16" s="104" t="str">
        <f>C11</f>
        <v>Figures exclude GST</v>
      </c>
      <c r="D16" s="59"/>
      <c r="E16" s="8"/>
      <c r="F16" s="60"/>
      <c r="G16" s="46"/>
      <c r="H16" s="46"/>
      <c r="I16" s="46"/>
      <c r="J16" s="46"/>
      <c r="K16" s="46"/>
    </row>
    <row r="17" spans="1:11" ht="27.75" customHeight="1" x14ac:dyDescent="0.2">
      <c r="A17" s="11" t="s">
        <v>72</v>
      </c>
      <c r="B17" s="96">
        <f>Travel!B185</f>
        <v>577.18000000000006</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COUNT(Travel!B26:B149)</f>
        <v>92</v>
      </c>
      <c r="C56" s="111"/>
      <c r="D56" s="111">
        <f>COUNTIF(Travel!D26:D149,"*")</f>
        <v>92</v>
      </c>
      <c r="E56" s="112"/>
      <c r="F56" s="112" t="b">
        <f>MIN(B56,D56)=MAX(B56,D56)</f>
        <v>1</v>
      </c>
    </row>
    <row r="57" spans="1:11" hidden="1" x14ac:dyDescent="0.2">
      <c r="A57" s="122"/>
      <c r="B57" s="111">
        <f>COUNT(Travel!B154:B184)</f>
        <v>18</v>
      </c>
      <c r="C57" s="111"/>
      <c r="D57" s="111">
        <f>COUNTIF(Travel!D154:D184,"*")</f>
        <v>18</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expenses'!B11:B31)</f>
        <v>13</v>
      </c>
      <c r="C59" s="112"/>
      <c r="D59" s="112">
        <f>COUNTIF('All other expenses'!D11:D31,"*")</f>
        <v>13</v>
      </c>
      <c r="E59" s="112"/>
      <c r="F59" s="112" t="b">
        <f>MIN(B59,D59)=MAX(B59,D59)</f>
        <v>1</v>
      </c>
    </row>
    <row r="60" spans="1:11" hidden="1" x14ac:dyDescent="0.2">
      <c r="A60" s="123" t="s">
        <v>108</v>
      </c>
      <c r="B60" s="113">
        <f>COUNTIF('Gifts and benefits'!B11:B24,"*")</f>
        <v>1</v>
      </c>
      <c r="C60" s="113">
        <f>COUNTIF('Gifts and benefits'!C11:C24,"*")</f>
        <v>0</v>
      </c>
      <c r="D60" s="113"/>
      <c r="E60" s="113">
        <f>COUNTA('Gifts and benefits'!E11:E24)</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1"/>
  <sheetViews>
    <sheetView topLeftCell="A158" zoomScaleNormal="100" workbookViewId="0">
      <selection activeCell="E43" sqref="E4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279" t="s">
        <v>109</v>
      </c>
      <c r="B1" s="279"/>
      <c r="C1" s="279"/>
      <c r="D1" s="279"/>
      <c r="E1" s="279"/>
      <c r="F1" s="46"/>
    </row>
    <row r="2" spans="1:6" ht="21" customHeight="1" x14ac:dyDescent="0.2">
      <c r="A2" s="4" t="s">
        <v>52</v>
      </c>
      <c r="B2" s="282" t="str">
        <f>'Summary and sign-off'!B2:F2</f>
        <v>Ministry of Social Development</v>
      </c>
      <c r="C2" s="282"/>
      <c r="D2" s="282"/>
      <c r="E2" s="282"/>
      <c r="F2" s="46"/>
    </row>
    <row r="3" spans="1:6" ht="21" customHeight="1" x14ac:dyDescent="0.2">
      <c r="A3" s="4" t="s">
        <v>110</v>
      </c>
      <c r="B3" s="282" t="str">
        <f>'Summary and sign-off'!B3:F3</f>
        <v>Debbie Power</v>
      </c>
      <c r="C3" s="282"/>
      <c r="D3" s="282"/>
      <c r="E3" s="282"/>
      <c r="F3" s="46"/>
    </row>
    <row r="4" spans="1:6" ht="21" customHeight="1" x14ac:dyDescent="0.2">
      <c r="A4" s="4" t="s">
        <v>111</v>
      </c>
      <c r="B4" s="282">
        <f>'Summary and sign-off'!B4:F4</f>
        <v>44378</v>
      </c>
      <c r="C4" s="282"/>
      <c r="D4" s="282"/>
      <c r="E4" s="282"/>
      <c r="F4" s="46"/>
    </row>
    <row r="5" spans="1:6" ht="21" customHeight="1" x14ac:dyDescent="0.2">
      <c r="A5" s="4" t="s">
        <v>112</v>
      </c>
      <c r="B5" s="282">
        <f>'Summary and sign-off'!B5:F5</f>
        <v>44742</v>
      </c>
      <c r="C5" s="282"/>
      <c r="D5" s="282"/>
      <c r="E5" s="282"/>
      <c r="F5" s="46"/>
    </row>
    <row r="6" spans="1:6" ht="21" customHeight="1" x14ac:dyDescent="0.2">
      <c r="A6" s="4" t="s">
        <v>113</v>
      </c>
      <c r="B6" s="277" t="s">
        <v>81</v>
      </c>
      <c r="C6" s="277"/>
      <c r="D6" s="277"/>
      <c r="E6" s="277"/>
      <c r="F6" s="46"/>
    </row>
    <row r="7" spans="1:6" ht="21" customHeight="1" x14ac:dyDescent="0.2">
      <c r="A7" s="4" t="s">
        <v>56</v>
      </c>
      <c r="B7" s="277" t="s">
        <v>83</v>
      </c>
      <c r="C7" s="277"/>
      <c r="D7" s="277"/>
      <c r="E7" s="277"/>
      <c r="F7" s="46"/>
    </row>
    <row r="8" spans="1:6" ht="36" customHeight="1" x14ac:dyDescent="0.2">
      <c r="A8" s="285" t="s">
        <v>114</v>
      </c>
      <c r="B8" s="286"/>
      <c r="C8" s="286"/>
      <c r="D8" s="286"/>
      <c r="E8" s="286"/>
      <c r="F8" s="22"/>
    </row>
    <row r="9" spans="1:6" ht="36" customHeight="1" x14ac:dyDescent="0.2">
      <c r="A9" s="287" t="s">
        <v>115</v>
      </c>
      <c r="B9" s="288"/>
      <c r="C9" s="288"/>
      <c r="D9" s="288"/>
      <c r="E9" s="288"/>
      <c r="F9" s="22"/>
    </row>
    <row r="10" spans="1:6" ht="24.75" customHeight="1" x14ac:dyDescent="0.2">
      <c r="A10" s="284" t="s">
        <v>116</v>
      </c>
      <c r="B10" s="289"/>
      <c r="C10" s="284"/>
      <c r="D10" s="284"/>
      <c r="E10" s="284"/>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1161</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283" t="str">
        <f>IF('Summary and sign-off'!F55='Summary and sign-off'!F54,'Summary and sign-off'!A51,'Summary and sign-off'!A50)</f>
        <v>Check - each entry provides sufficient information</v>
      </c>
      <c r="E22" s="283"/>
      <c r="F22" s="46"/>
    </row>
    <row r="23" spans="1:6" ht="10.5" customHeight="1" x14ac:dyDescent="0.2">
      <c r="A23" s="27"/>
      <c r="B23" s="22"/>
      <c r="C23" s="27"/>
      <c r="D23" s="27"/>
      <c r="E23" s="27"/>
      <c r="F23" s="27"/>
    </row>
    <row r="24" spans="1:6" ht="24.75" customHeight="1" x14ac:dyDescent="0.2">
      <c r="A24" s="284" t="s">
        <v>123</v>
      </c>
      <c r="B24" s="284"/>
      <c r="C24" s="284"/>
      <c r="D24" s="284"/>
      <c r="E24" s="284"/>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44378</v>
      </c>
      <c r="B27" s="158">
        <v>-170.07</v>
      </c>
      <c r="C27" s="162" t="s">
        <v>705</v>
      </c>
      <c r="D27" s="159" t="s">
        <v>591</v>
      </c>
      <c r="E27" s="160"/>
      <c r="F27" s="190"/>
    </row>
    <row r="28" spans="1:6" s="87" customFormat="1" x14ac:dyDescent="0.2">
      <c r="A28" s="157">
        <v>44378</v>
      </c>
      <c r="B28" s="158">
        <v>-130.38</v>
      </c>
      <c r="C28" s="162" t="s">
        <v>705</v>
      </c>
      <c r="D28" s="159" t="s">
        <v>592</v>
      </c>
      <c r="E28" s="160"/>
      <c r="F28" s="190"/>
    </row>
    <row r="29" spans="1:6" s="87" customFormat="1" x14ac:dyDescent="0.2">
      <c r="A29" s="157">
        <v>44378</v>
      </c>
      <c r="B29" s="158">
        <v>-200.86</v>
      </c>
      <c r="C29" s="162" t="s">
        <v>705</v>
      </c>
      <c r="D29" s="159" t="s">
        <v>593</v>
      </c>
      <c r="E29" s="160"/>
      <c r="F29" s="1"/>
    </row>
    <row r="30" spans="1:6" s="87" customFormat="1" ht="25.5" x14ac:dyDescent="0.2">
      <c r="A30" s="157">
        <v>44404</v>
      </c>
      <c r="B30" s="158">
        <v>-200.72</v>
      </c>
      <c r="C30" s="162" t="s">
        <v>706</v>
      </c>
      <c r="D30" s="159" t="s">
        <v>588</v>
      </c>
      <c r="E30" s="160"/>
      <c r="F30" s="1"/>
    </row>
    <row r="31" spans="1:6" s="87" customFormat="1" x14ac:dyDescent="0.2">
      <c r="A31" s="157">
        <v>44378</v>
      </c>
      <c r="B31" s="158">
        <v>-127.03999999999999</v>
      </c>
      <c r="C31" s="162" t="s">
        <v>797</v>
      </c>
      <c r="D31" s="159" t="s">
        <v>758</v>
      </c>
      <c r="E31" s="160"/>
      <c r="F31" s="1"/>
    </row>
    <row r="32" spans="1:6" s="87" customFormat="1" x14ac:dyDescent="0.2">
      <c r="A32" s="157"/>
      <c r="B32" s="158"/>
      <c r="C32" s="162"/>
      <c r="D32" s="159"/>
      <c r="E32" s="160"/>
      <c r="F32" s="1"/>
    </row>
    <row r="33" spans="1:6" s="87" customFormat="1" x14ac:dyDescent="0.2">
      <c r="A33" s="157">
        <v>44378</v>
      </c>
      <c r="B33" s="158">
        <v>184.04</v>
      </c>
      <c r="C33" s="162" t="s">
        <v>707</v>
      </c>
      <c r="D33" s="159" t="s">
        <v>702</v>
      </c>
      <c r="E33" s="160"/>
      <c r="F33" s="1"/>
    </row>
    <row r="34" spans="1:6" s="87" customFormat="1" x14ac:dyDescent="0.2">
      <c r="A34" s="157">
        <v>44378</v>
      </c>
      <c r="B34" s="158">
        <v>45.22</v>
      </c>
      <c r="C34" s="162" t="s">
        <v>707</v>
      </c>
      <c r="D34" s="159" t="s">
        <v>601</v>
      </c>
      <c r="E34" s="160"/>
      <c r="F34" s="1"/>
    </row>
    <row r="35" spans="1:6" s="87" customFormat="1" x14ac:dyDescent="0.2">
      <c r="A35" s="157">
        <v>44378</v>
      </c>
      <c r="B35" s="158">
        <v>15</v>
      </c>
      <c r="C35" s="162" t="s">
        <v>707</v>
      </c>
      <c r="D35" s="159" t="s">
        <v>589</v>
      </c>
      <c r="E35" s="160"/>
      <c r="F35" s="1"/>
    </row>
    <row r="36" spans="1:6" s="87" customFormat="1" x14ac:dyDescent="0.2">
      <c r="A36" s="157">
        <v>44378</v>
      </c>
      <c r="B36" s="158">
        <v>207.08999999999997</v>
      </c>
      <c r="C36" s="162" t="s">
        <v>707</v>
      </c>
      <c r="D36" s="159" t="s">
        <v>602</v>
      </c>
      <c r="E36" s="160"/>
      <c r="F36" s="1"/>
    </row>
    <row r="37" spans="1:6" s="87" customFormat="1" x14ac:dyDescent="0.2">
      <c r="A37" s="157">
        <v>44378</v>
      </c>
      <c r="B37" s="158">
        <v>292.02999999999997</v>
      </c>
      <c r="C37" s="162" t="s">
        <v>707</v>
      </c>
      <c r="D37" s="159" t="s">
        <v>688</v>
      </c>
      <c r="E37" s="160"/>
      <c r="F37" s="1"/>
    </row>
    <row r="38" spans="1:6" s="87" customFormat="1" x14ac:dyDescent="0.2">
      <c r="A38" s="157">
        <v>44378</v>
      </c>
      <c r="B38" s="158">
        <v>17.39</v>
      </c>
      <c r="C38" s="162" t="s">
        <v>707</v>
      </c>
      <c r="D38" s="159" t="s">
        <v>600</v>
      </c>
      <c r="E38" s="160"/>
      <c r="F38" s="1"/>
    </row>
    <row r="39" spans="1:6" s="87" customFormat="1" x14ac:dyDescent="0.2">
      <c r="A39" s="157">
        <v>44378</v>
      </c>
      <c r="B39" s="158">
        <v>47.83</v>
      </c>
      <c r="C39" s="162" t="s">
        <v>707</v>
      </c>
      <c r="D39" s="159" t="s">
        <v>599</v>
      </c>
      <c r="E39" s="160"/>
      <c r="F39" s="1"/>
    </row>
    <row r="40" spans="1:6" s="87" customFormat="1" x14ac:dyDescent="0.2">
      <c r="A40" s="157"/>
      <c r="B40" s="158"/>
      <c r="C40" s="162"/>
      <c r="D40" s="159"/>
      <c r="E40" s="160"/>
      <c r="F40" s="1"/>
    </row>
    <row r="41" spans="1:6" s="87" customFormat="1" x14ac:dyDescent="0.2">
      <c r="A41" s="157">
        <v>44392</v>
      </c>
      <c r="B41" s="158">
        <v>109.57</v>
      </c>
      <c r="C41" s="162" t="s">
        <v>707</v>
      </c>
      <c r="D41" s="159" t="s">
        <v>1162</v>
      </c>
      <c r="E41" s="160"/>
      <c r="F41" s="190"/>
    </row>
    <row r="42" spans="1:6" s="87" customFormat="1" x14ac:dyDescent="0.2">
      <c r="A42" s="157">
        <v>44392</v>
      </c>
      <c r="B42" s="158">
        <v>31.57</v>
      </c>
      <c r="C42" s="162" t="s">
        <v>707</v>
      </c>
      <c r="D42" s="159" t="s">
        <v>597</v>
      </c>
      <c r="E42" s="160"/>
      <c r="F42" s="1"/>
    </row>
    <row r="43" spans="1:6" s="87" customFormat="1" x14ac:dyDescent="0.2">
      <c r="A43" s="157">
        <v>44392</v>
      </c>
      <c r="B43" s="158">
        <v>58.729000000000006</v>
      </c>
      <c r="C43" s="162" t="s">
        <v>707</v>
      </c>
      <c r="D43" s="159" t="s">
        <v>598</v>
      </c>
      <c r="E43" s="187"/>
      <c r="F43" s="1"/>
    </row>
    <row r="44" spans="1:6" s="87" customFormat="1" x14ac:dyDescent="0.2">
      <c r="A44" s="157">
        <v>44402</v>
      </c>
      <c r="B44" s="158">
        <v>316.52999999999997</v>
      </c>
      <c r="C44" s="162" t="s">
        <v>707</v>
      </c>
      <c r="D44" s="159" t="s">
        <v>1163</v>
      </c>
      <c r="E44" s="187"/>
      <c r="F44" s="190"/>
    </row>
    <row r="45" spans="1:6" s="87" customFormat="1" x14ac:dyDescent="0.2">
      <c r="A45" s="157"/>
      <c r="B45" s="158"/>
      <c r="C45" s="162"/>
      <c r="D45" s="159"/>
      <c r="E45" s="187"/>
      <c r="F45" s="1"/>
    </row>
    <row r="46" spans="1:6" s="87" customFormat="1" x14ac:dyDescent="0.2">
      <c r="A46" s="157">
        <v>44405</v>
      </c>
      <c r="B46" s="158">
        <v>311.3</v>
      </c>
      <c r="C46" s="162" t="s">
        <v>708</v>
      </c>
      <c r="D46" s="159" t="s">
        <v>688</v>
      </c>
      <c r="E46" s="187"/>
      <c r="F46" s="1"/>
    </row>
    <row r="47" spans="1:6" s="87" customFormat="1" x14ac:dyDescent="0.2">
      <c r="A47" s="157">
        <v>44405</v>
      </c>
      <c r="B47" s="158">
        <v>6</v>
      </c>
      <c r="C47" s="162" t="s">
        <v>708</v>
      </c>
      <c r="D47" s="159" t="s">
        <v>589</v>
      </c>
      <c r="E47" s="187"/>
      <c r="F47" s="1"/>
    </row>
    <row r="48" spans="1:6" s="87" customFormat="1" x14ac:dyDescent="0.2">
      <c r="A48" s="157"/>
      <c r="B48" s="158"/>
      <c r="C48" s="162"/>
      <c r="D48" s="159"/>
      <c r="E48" s="187"/>
      <c r="F48" s="1"/>
    </row>
    <row r="49" spans="1:6" s="87" customFormat="1" x14ac:dyDescent="0.2">
      <c r="A49" s="157">
        <v>44409</v>
      </c>
      <c r="B49" s="158">
        <v>202.38</v>
      </c>
      <c r="C49" s="162" t="s">
        <v>707</v>
      </c>
      <c r="D49" s="159" t="s">
        <v>590</v>
      </c>
      <c r="E49" s="160"/>
      <c r="F49" s="1"/>
    </row>
    <row r="50" spans="1:6" s="87" customFormat="1" x14ac:dyDescent="0.2">
      <c r="A50" s="157">
        <v>44409</v>
      </c>
      <c r="B50" s="158">
        <v>33.770000000000003</v>
      </c>
      <c r="C50" s="162" t="s">
        <v>707</v>
      </c>
      <c r="D50" s="159" t="s">
        <v>1144</v>
      </c>
      <c r="E50" s="160"/>
      <c r="F50" s="1"/>
    </row>
    <row r="51" spans="1:6" s="87" customFormat="1" x14ac:dyDescent="0.2">
      <c r="A51" s="157">
        <v>44409</v>
      </c>
      <c r="B51" s="158">
        <v>12.85</v>
      </c>
      <c r="C51" s="162" t="s">
        <v>707</v>
      </c>
      <c r="D51" s="159" t="s">
        <v>589</v>
      </c>
      <c r="E51" s="160"/>
      <c r="F51" s="1"/>
    </row>
    <row r="52" spans="1:6" s="87" customFormat="1" x14ac:dyDescent="0.2">
      <c r="A52" s="157">
        <v>44409</v>
      </c>
      <c r="B52" s="158">
        <v>55</v>
      </c>
      <c r="C52" s="162" t="s">
        <v>707</v>
      </c>
      <c r="D52" s="159" t="s">
        <v>759</v>
      </c>
      <c r="E52" s="187"/>
      <c r="F52" s="1"/>
    </row>
    <row r="53" spans="1:6" s="87" customFormat="1" x14ac:dyDescent="0.2">
      <c r="A53" s="157">
        <v>44409</v>
      </c>
      <c r="B53" s="158">
        <v>78.81</v>
      </c>
      <c r="C53" s="162" t="s">
        <v>707</v>
      </c>
      <c r="D53" s="159" t="s">
        <v>773</v>
      </c>
      <c r="E53" s="160"/>
      <c r="F53" s="1"/>
    </row>
    <row r="54" spans="1:6" s="87" customFormat="1" x14ac:dyDescent="0.2">
      <c r="A54" s="157"/>
      <c r="B54" s="158"/>
      <c r="C54" s="162"/>
      <c r="D54" s="159"/>
      <c r="E54" s="160"/>
      <c r="F54" s="1"/>
    </row>
    <row r="55" spans="1:6" s="87" customFormat="1" x14ac:dyDescent="0.2">
      <c r="A55" s="157">
        <v>44413</v>
      </c>
      <c r="B55" s="158">
        <v>217.6</v>
      </c>
      <c r="C55" s="162" t="s">
        <v>707</v>
      </c>
      <c r="D55" s="159" t="s">
        <v>691</v>
      </c>
      <c r="E55" s="187"/>
      <c r="F55" s="1"/>
    </row>
    <row r="56" spans="1:6" s="87" customFormat="1" x14ac:dyDescent="0.2">
      <c r="A56" s="157">
        <v>44413</v>
      </c>
      <c r="B56" s="158">
        <v>162.37</v>
      </c>
      <c r="C56" s="162" t="s">
        <v>707</v>
      </c>
      <c r="D56" s="159" t="s">
        <v>694</v>
      </c>
      <c r="E56" s="187"/>
      <c r="F56" s="1"/>
    </row>
    <row r="57" spans="1:6" s="87" customFormat="1" x14ac:dyDescent="0.2">
      <c r="A57" s="157">
        <v>44413</v>
      </c>
      <c r="B57" s="158">
        <v>18.850000000000001</v>
      </c>
      <c r="C57" s="162" t="s">
        <v>707</v>
      </c>
      <c r="D57" s="159" t="s">
        <v>589</v>
      </c>
      <c r="E57" s="187"/>
      <c r="F57" s="1"/>
    </row>
    <row r="58" spans="1:6" s="87" customFormat="1" x14ac:dyDescent="0.2">
      <c r="A58" s="157">
        <v>44413</v>
      </c>
      <c r="B58" s="158">
        <v>187.07</v>
      </c>
      <c r="C58" s="162" t="s">
        <v>707</v>
      </c>
      <c r="D58" s="159" t="s">
        <v>704</v>
      </c>
      <c r="E58" s="187"/>
      <c r="F58" s="190"/>
    </row>
    <row r="59" spans="1:6" s="87" customFormat="1" x14ac:dyDescent="0.2">
      <c r="A59" s="157"/>
      <c r="B59" s="158"/>
      <c r="C59" s="162"/>
      <c r="D59" s="159"/>
      <c r="E59" s="187"/>
      <c r="F59" s="190"/>
    </row>
    <row r="60" spans="1:6" s="87" customFormat="1" x14ac:dyDescent="0.2">
      <c r="A60" s="157">
        <v>44417</v>
      </c>
      <c r="B60" s="158">
        <v>492.05</v>
      </c>
      <c r="C60" s="162" t="s">
        <v>709</v>
      </c>
      <c r="D60" s="159" t="s">
        <v>695</v>
      </c>
      <c r="E60" s="187"/>
      <c r="F60" s="1"/>
    </row>
    <row r="61" spans="1:6" s="87" customFormat="1" x14ac:dyDescent="0.2">
      <c r="A61" s="157">
        <v>44417</v>
      </c>
      <c r="B61" s="158">
        <v>146.96</v>
      </c>
      <c r="C61" s="162" t="s">
        <v>709</v>
      </c>
      <c r="D61" s="159" t="s">
        <v>696</v>
      </c>
      <c r="E61" s="160"/>
      <c r="F61" s="1"/>
    </row>
    <row r="62" spans="1:6" s="87" customFormat="1" x14ac:dyDescent="0.2">
      <c r="A62" s="157">
        <v>44417</v>
      </c>
      <c r="B62" s="158">
        <v>80</v>
      </c>
      <c r="C62" s="162" t="s">
        <v>709</v>
      </c>
      <c r="D62" s="159" t="s">
        <v>703</v>
      </c>
      <c r="E62" s="160"/>
      <c r="F62" s="1"/>
    </row>
    <row r="63" spans="1:6" s="87" customFormat="1" x14ac:dyDescent="0.2">
      <c r="A63" s="157">
        <v>44417</v>
      </c>
      <c r="B63" s="158">
        <v>35.387000000000008</v>
      </c>
      <c r="C63" s="162" t="s">
        <v>709</v>
      </c>
      <c r="D63" s="159" t="s">
        <v>1145</v>
      </c>
      <c r="E63" s="160"/>
      <c r="F63" s="1"/>
    </row>
    <row r="64" spans="1:6" s="87" customFormat="1" x14ac:dyDescent="0.2">
      <c r="A64" s="157">
        <v>44417</v>
      </c>
      <c r="B64" s="158">
        <v>47.157000000000004</v>
      </c>
      <c r="C64" s="162" t="s">
        <v>709</v>
      </c>
      <c r="D64" s="159" t="s">
        <v>1146</v>
      </c>
      <c r="E64" s="160"/>
      <c r="F64" s="1"/>
    </row>
    <row r="65" spans="1:6" s="87" customFormat="1" x14ac:dyDescent="0.2">
      <c r="A65" s="157">
        <v>44417</v>
      </c>
      <c r="B65" s="158">
        <v>18.7</v>
      </c>
      <c r="C65" s="162" t="s">
        <v>709</v>
      </c>
      <c r="D65" s="159" t="s">
        <v>589</v>
      </c>
      <c r="E65" s="160"/>
      <c r="F65" s="1"/>
    </row>
    <row r="66" spans="1:6" s="87" customFormat="1" x14ac:dyDescent="0.2">
      <c r="A66" s="157">
        <v>44418</v>
      </c>
      <c r="B66" s="158">
        <v>35.970000000000006</v>
      </c>
      <c r="C66" s="162" t="s">
        <v>709</v>
      </c>
      <c r="D66" s="159" t="s">
        <v>1147</v>
      </c>
      <c r="E66" s="160"/>
      <c r="F66" s="1"/>
    </row>
    <row r="67" spans="1:6" s="87" customFormat="1" x14ac:dyDescent="0.2">
      <c r="A67" s="157"/>
      <c r="B67" s="158"/>
      <c r="C67" s="162"/>
      <c r="D67" s="159"/>
      <c r="E67" s="160"/>
      <c r="F67" s="1"/>
    </row>
    <row r="68" spans="1:6" s="87" customFormat="1" x14ac:dyDescent="0.2">
      <c r="A68" s="157">
        <v>44432</v>
      </c>
      <c r="B68" s="158">
        <v>394.02</v>
      </c>
      <c r="C68" s="162" t="s">
        <v>710</v>
      </c>
      <c r="D68" s="159" t="s">
        <v>697</v>
      </c>
      <c r="E68" s="160"/>
      <c r="F68" s="1"/>
    </row>
    <row r="69" spans="1:6" s="87" customFormat="1" x14ac:dyDescent="0.2">
      <c r="A69" s="157">
        <v>44432</v>
      </c>
      <c r="B69" s="158">
        <v>-394.02</v>
      </c>
      <c r="C69" s="162" t="s">
        <v>710</v>
      </c>
      <c r="D69" s="159" t="s">
        <v>698</v>
      </c>
      <c r="E69" s="160"/>
      <c r="F69" s="1"/>
    </row>
    <row r="70" spans="1:6" s="87" customFormat="1" x14ac:dyDescent="0.2">
      <c r="A70" s="157">
        <v>44432</v>
      </c>
      <c r="B70" s="158">
        <v>15.85</v>
      </c>
      <c r="C70" s="162" t="s">
        <v>710</v>
      </c>
      <c r="D70" s="159" t="s">
        <v>699</v>
      </c>
      <c r="E70" s="160"/>
      <c r="F70" s="1"/>
    </row>
    <row r="71" spans="1:6" s="87" customFormat="1" x14ac:dyDescent="0.2">
      <c r="A71" s="157"/>
      <c r="B71" s="158"/>
      <c r="C71" s="162"/>
      <c r="D71" s="159"/>
      <c r="E71" s="160"/>
      <c r="F71" s="1"/>
    </row>
    <row r="72" spans="1:6" s="87" customFormat="1" x14ac:dyDescent="0.2">
      <c r="A72" s="157">
        <v>44435</v>
      </c>
      <c r="B72" s="158">
        <v>382.45</v>
      </c>
      <c r="C72" s="162" t="s">
        <v>710</v>
      </c>
      <c r="D72" s="159" t="s">
        <v>700</v>
      </c>
      <c r="E72" s="160"/>
      <c r="F72" s="1"/>
    </row>
    <row r="73" spans="1:6" s="87" customFormat="1" x14ac:dyDescent="0.2">
      <c r="A73" s="157">
        <v>44435</v>
      </c>
      <c r="B73" s="158">
        <v>-382.45</v>
      </c>
      <c r="C73" s="162" t="s">
        <v>710</v>
      </c>
      <c r="D73" s="159" t="s">
        <v>761</v>
      </c>
      <c r="E73" s="160"/>
      <c r="F73" s="1"/>
    </row>
    <row r="74" spans="1:6" s="87" customFormat="1" x14ac:dyDescent="0.2">
      <c r="A74" s="157">
        <v>44435</v>
      </c>
      <c r="B74" s="158">
        <v>15.85</v>
      </c>
      <c r="C74" s="162" t="s">
        <v>710</v>
      </c>
      <c r="D74" s="159" t="s">
        <v>589</v>
      </c>
      <c r="E74" s="160"/>
      <c r="F74" s="1"/>
    </row>
    <row r="75" spans="1:6" s="87" customFormat="1" x14ac:dyDescent="0.2">
      <c r="A75" s="157"/>
      <c r="B75" s="158"/>
      <c r="C75" s="162"/>
      <c r="D75" s="159"/>
      <c r="E75" s="160"/>
      <c r="F75" s="1"/>
    </row>
    <row r="76" spans="1:6" s="87" customFormat="1" x14ac:dyDescent="0.2">
      <c r="A76" s="157">
        <v>44440</v>
      </c>
      <c r="B76" s="158">
        <v>124.73</v>
      </c>
      <c r="C76" s="162" t="s">
        <v>711</v>
      </c>
      <c r="D76" s="159" t="s">
        <v>701</v>
      </c>
      <c r="E76" s="160"/>
      <c r="F76" s="1"/>
    </row>
    <row r="77" spans="1:6" s="87" customFormat="1" x14ac:dyDescent="0.2">
      <c r="A77" s="157">
        <v>44440</v>
      </c>
      <c r="B77" s="158">
        <v>-124.73</v>
      </c>
      <c r="C77" s="162" t="s">
        <v>711</v>
      </c>
      <c r="D77" s="159" t="s">
        <v>760</v>
      </c>
      <c r="E77" s="160"/>
      <c r="F77" s="1"/>
    </row>
    <row r="78" spans="1:6" s="87" customFormat="1" x14ac:dyDescent="0.2">
      <c r="A78" s="157">
        <v>44440</v>
      </c>
      <c r="B78" s="158">
        <v>15.85</v>
      </c>
      <c r="C78" s="162" t="s">
        <v>711</v>
      </c>
      <c r="D78" s="159" t="s">
        <v>589</v>
      </c>
      <c r="E78" s="160"/>
      <c r="F78" s="1"/>
    </row>
    <row r="79" spans="1:6" s="87" customFormat="1" x14ac:dyDescent="0.2">
      <c r="A79" s="157"/>
      <c r="B79" s="158"/>
      <c r="C79" s="162"/>
      <c r="D79" s="159"/>
      <c r="E79" s="160"/>
      <c r="F79" s="1"/>
    </row>
    <row r="80" spans="1:6" s="87" customFormat="1" x14ac:dyDescent="0.2">
      <c r="A80" s="157">
        <v>44504</v>
      </c>
      <c r="B80" s="158">
        <v>25.35</v>
      </c>
      <c r="C80" s="159" t="s">
        <v>797</v>
      </c>
      <c r="D80" s="159" t="s">
        <v>699</v>
      </c>
      <c r="E80" s="160"/>
      <c r="F80" s="1"/>
    </row>
    <row r="81" spans="1:6" s="87" customFormat="1" x14ac:dyDescent="0.2">
      <c r="A81" s="157">
        <v>44479</v>
      </c>
      <c r="B81" s="158">
        <v>25.85</v>
      </c>
      <c r="C81" s="162" t="s">
        <v>797</v>
      </c>
      <c r="D81" s="159" t="s">
        <v>699</v>
      </c>
      <c r="E81" s="160"/>
      <c r="F81" s="1"/>
    </row>
    <row r="82" spans="1:6" s="87" customFormat="1" x14ac:dyDescent="0.2">
      <c r="A82" s="157"/>
      <c r="B82" s="158"/>
      <c r="C82" s="162"/>
      <c r="D82" s="159"/>
      <c r="E82" s="160"/>
      <c r="F82" s="1"/>
    </row>
    <row r="83" spans="1:6" s="87" customFormat="1" x14ac:dyDescent="0.2">
      <c r="A83" s="157"/>
      <c r="B83" s="158"/>
      <c r="C83" s="188"/>
      <c r="D83" s="159"/>
      <c r="E83" s="160"/>
      <c r="F83" s="1"/>
    </row>
    <row r="84" spans="1:6" s="87" customFormat="1" x14ac:dyDescent="0.2">
      <c r="A84" s="157">
        <v>44502</v>
      </c>
      <c r="B84" s="158">
        <v>35.35</v>
      </c>
      <c r="C84" s="159" t="s">
        <v>945</v>
      </c>
      <c r="D84" s="159" t="s">
        <v>871</v>
      </c>
      <c r="E84" s="160"/>
      <c r="F84" s="1"/>
    </row>
    <row r="85" spans="1:6" s="87" customFormat="1" x14ac:dyDescent="0.2">
      <c r="A85" s="157">
        <v>44509</v>
      </c>
      <c r="B85" s="158">
        <v>353.4</v>
      </c>
      <c r="C85" s="159" t="s">
        <v>945</v>
      </c>
      <c r="D85" s="159" t="s">
        <v>865</v>
      </c>
      <c r="E85" s="160"/>
      <c r="F85" s="1"/>
    </row>
    <row r="86" spans="1:6" s="87" customFormat="1" x14ac:dyDescent="0.2">
      <c r="A86" s="157">
        <v>44509</v>
      </c>
      <c r="B86" s="158">
        <v>55.957000000000001</v>
      </c>
      <c r="C86" s="159" t="s">
        <v>945</v>
      </c>
      <c r="D86" s="159" t="s">
        <v>1148</v>
      </c>
      <c r="E86" s="160"/>
      <c r="F86" s="1"/>
    </row>
    <row r="87" spans="1:6" s="87" customFormat="1" x14ac:dyDescent="0.2">
      <c r="A87" s="157">
        <v>44510</v>
      </c>
      <c r="B87" s="158">
        <v>43.900999999999996</v>
      </c>
      <c r="C87" s="159" t="s">
        <v>945</v>
      </c>
      <c r="D87" s="159" t="s">
        <v>1149</v>
      </c>
      <c r="E87" s="160"/>
      <c r="F87" s="1"/>
    </row>
    <row r="88" spans="1:6" s="87" customFormat="1" x14ac:dyDescent="0.2">
      <c r="A88" s="157">
        <v>44509</v>
      </c>
      <c r="B88" s="158">
        <v>5.85</v>
      </c>
      <c r="C88" s="159" t="s">
        <v>945</v>
      </c>
      <c r="D88" s="159" t="s">
        <v>589</v>
      </c>
      <c r="E88" s="160"/>
      <c r="F88" s="1"/>
    </row>
    <row r="89" spans="1:6" s="87" customFormat="1" x14ac:dyDescent="0.2">
      <c r="A89" s="157"/>
      <c r="B89" s="158"/>
      <c r="C89" s="159"/>
      <c r="D89" s="159"/>
      <c r="E89" s="160"/>
      <c r="F89" s="1"/>
    </row>
    <row r="90" spans="1:6" s="87" customFormat="1" x14ac:dyDescent="0.2">
      <c r="A90" s="157">
        <v>44531</v>
      </c>
      <c r="B90" s="158">
        <v>25.35</v>
      </c>
      <c r="C90" s="159" t="s">
        <v>798</v>
      </c>
      <c r="D90" s="159" t="s">
        <v>589</v>
      </c>
      <c r="E90" s="160"/>
      <c r="F90" s="1"/>
    </row>
    <row r="91" spans="1:6" s="87" customFormat="1" x14ac:dyDescent="0.2">
      <c r="A91" s="157"/>
      <c r="B91" s="158"/>
      <c r="C91" s="159"/>
      <c r="D91" s="159"/>
      <c r="E91" s="160"/>
      <c r="F91" s="1"/>
    </row>
    <row r="92" spans="1:6" s="87" customFormat="1" x14ac:dyDescent="0.2">
      <c r="A92" s="157">
        <v>44551</v>
      </c>
      <c r="B92" s="158">
        <v>262.31</v>
      </c>
      <c r="C92" s="159" t="s">
        <v>946</v>
      </c>
      <c r="D92" s="159" t="s">
        <v>866</v>
      </c>
      <c r="E92" s="160"/>
      <c r="F92" s="1"/>
    </row>
    <row r="93" spans="1:6" s="87" customFormat="1" x14ac:dyDescent="0.2">
      <c r="A93" s="157">
        <v>44551</v>
      </c>
      <c r="B93" s="158">
        <v>5.85</v>
      </c>
      <c r="C93" s="159" t="s">
        <v>946</v>
      </c>
      <c r="D93" s="159" t="s">
        <v>589</v>
      </c>
      <c r="E93" s="160"/>
      <c r="F93" s="1"/>
    </row>
    <row r="94" spans="1:6" s="87" customFormat="1" x14ac:dyDescent="0.2">
      <c r="A94" s="157">
        <v>44551</v>
      </c>
      <c r="B94" s="158">
        <v>225.51</v>
      </c>
      <c r="C94" s="159" t="s">
        <v>946</v>
      </c>
      <c r="D94" s="159" t="s">
        <v>867</v>
      </c>
      <c r="E94" s="160"/>
      <c r="F94" s="1"/>
    </row>
    <row r="95" spans="1:6" s="87" customFormat="1" x14ac:dyDescent="0.2">
      <c r="A95" s="157">
        <v>44551</v>
      </c>
      <c r="B95" s="158">
        <v>5.85</v>
      </c>
      <c r="C95" s="159" t="s">
        <v>946</v>
      </c>
      <c r="D95" s="159" t="s">
        <v>589</v>
      </c>
      <c r="E95" s="160"/>
      <c r="F95" s="1"/>
    </row>
    <row r="96" spans="1:6" s="87" customFormat="1" x14ac:dyDescent="0.2">
      <c r="A96" s="157"/>
      <c r="B96" s="158"/>
      <c r="C96" s="162"/>
      <c r="D96" s="159"/>
      <c r="E96" s="160"/>
      <c r="F96" s="1"/>
    </row>
    <row r="97" spans="1:6" s="87" customFormat="1" x14ac:dyDescent="0.2">
      <c r="A97" s="157">
        <v>44577</v>
      </c>
      <c r="B97" s="158">
        <v>565.95000000000005</v>
      </c>
      <c r="C97" s="159" t="s">
        <v>947</v>
      </c>
      <c r="D97" s="159" t="s">
        <v>868</v>
      </c>
      <c r="E97" s="160"/>
      <c r="F97" s="1"/>
    </row>
    <row r="98" spans="1:6" s="87" customFormat="1" x14ac:dyDescent="0.2">
      <c r="A98" s="157">
        <v>44577</v>
      </c>
      <c r="B98" s="158">
        <v>5.85</v>
      </c>
      <c r="C98" s="159" t="s">
        <v>947</v>
      </c>
      <c r="D98" s="159" t="s">
        <v>589</v>
      </c>
      <c r="E98" s="160"/>
      <c r="F98" s="1"/>
    </row>
    <row r="99" spans="1:6" s="87" customFormat="1" x14ac:dyDescent="0.2">
      <c r="A99" s="157">
        <v>44577</v>
      </c>
      <c r="B99" s="158">
        <v>45.91</v>
      </c>
      <c r="C99" s="159" t="s">
        <v>947</v>
      </c>
      <c r="D99" s="159" t="s">
        <v>949</v>
      </c>
      <c r="E99" s="160"/>
      <c r="F99" s="1"/>
    </row>
    <row r="100" spans="1:6" s="87" customFormat="1" x14ac:dyDescent="0.2">
      <c r="A100" s="157">
        <v>44582</v>
      </c>
      <c r="B100" s="158">
        <v>25.72</v>
      </c>
      <c r="C100" s="159" t="s">
        <v>947</v>
      </c>
      <c r="D100" s="159" t="s">
        <v>948</v>
      </c>
      <c r="E100" s="160"/>
      <c r="F100" s="1"/>
    </row>
    <row r="101" spans="1:6" s="87" customFormat="1" x14ac:dyDescent="0.2">
      <c r="A101" s="157">
        <v>44582</v>
      </c>
      <c r="B101" s="158">
        <v>44</v>
      </c>
      <c r="C101" s="159" t="s">
        <v>947</v>
      </c>
      <c r="D101" s="159" t="s">
        <v>950</v>
      </c>
      <c r="E101" s="160"/>
      <c r="F101" s="1"/>
    </row>
    <row r="102" spans="1:6" s="87" customFormat="1" x14ac:dyDescent="0.2">
      <c r="A102" s="157"/>
      <c r="B102" s="158"/>
      <c r="C102" s="159"/>
      <c r="D102" s="159"/>
      <c r="E102" s="160"/>
      <c r="F102" s="1"/>
    </row>
    <row r="103" spans="1:6" s="87" customFormat="1" x14ac:dyDescent="0.2">
      <c r="A103" s="157">
        <v>44589</v>
      </c>
      <c r="B103" s="158">
        <v>39.89</v>
      </c>
      <c r="C103" s="159" t="s">
        <v>1088</v>
      </c>
      <c r="D103" s="159" t="s">
        <v>951</v>
      </c>
      <c r="E103" s="160"/>
      <c r="F103" s="1"/>
    </row>
    <row r="104" spans="1:6" s="87" customFormat="1" x14ac:dyDescent="0.2">
      <c r="A104" s="157">
        <v>44589</v>
      </c>
      <c r="B104" s="158">
        <v>34.630000000000003</v>
      </c>
      <c r="C104" s="159" t="s">
        <v>1088</v>
      </c>
      <c r="D104" s="159" t="s">
        <v>952</v>
      </c>
      <c r="E104" s="160"/>
      <c r="F104" s="1"/>
    </row>
    <row r="105" spans="1:6" s="87" customFormat="1" x14ac:dyDescent="0.2">
      <c r="A105" s="157">
        <v>44589</v>
      </c>
      <c r="B105" s="158">
        <v>55</v>
      </c>
      <c r="C105" s="159" t="s">
        <v>1088</v>
      </c>
      <c r="D105" s="159" t="s">
        <v>1097</v>
      </c>
      <c r="E105" s="160"/>
      <c r="F105" s="1"/>
    </row>
    <row r="106" spans="1:6" s="87" customFormat="1" x14ac:dyDescent="0.2">
      <c r="A106" s="157"/>
      <c r="B106" s="158"/>
      <c r="C106" s="159"/>
      <c r="D106" s="159"/>
      <c r="E106" s="160"/>
      <c r="F106" s="1"/>
    </row>
    <row r="107" spans="1:6" s="87" customFormat="1" x14ac:dyDescent="0.2">
      <c r="A107" s="157">
        <v>44602</v>
      </c>
      <c r="B107" s="158">
        <v>25.5</v>
      </c>
      <c r="C107" s="159" t="s">
        <v>1089</v>
      </c>
      <c r="D107" s="159" t="s">
        <v>953</v>
      </c>
      <c r="E107" s="160"/>
      <c r="F107" s="1"/>
    </row>
    <row r="108" spans="1:6" s="87" customFormat="1" x14ac:dyDescent="0.2">
      <c r="A108" s="157">
        <v>44614</v>
      </c>
      <c r="B108" s="158">
        <v>254.4</v>
      </c>
      <c r="C108" s="158" t="s">
        <v>1089</v>
      </c>
      <c r="D108" s="159" t="s">
        <v>954</v>
      </c>
      <c r="E108" s="160"/>
      <c r="F108" s="1"/>
    </row>
    <row r="109" spans="1:6" s="87" customFormat="1" x14ac:dyDescent="0.2">
      <c r="A109" s="157">
        <v>44614</v>
      </c>
      <c r="B109" s="158">
        <v>345.6</v>
      </c>
      <c r="C109" s="159" t="s">
        <v>1089</v>
      </c>
      <c r="D109" s="159" t="s">
        <v>955</v>
      </c>
      <c r="E109" s="160"/>
      <c r="F109" s="1"/>
    </row>
    <row r="110" spans="1:6" s="87" customFormat="1" x14ac:dyDescent="0.2">
      <c r="A110" s="157">
        <v>44637</v>
      </c>
      <c r="B110" s="158">
        <v>-345.6</v>
      </c>
      <c r="C110" s="159" t="s">
        <v>1089</v>
      </c>
      <c r="D110" s="159" t="s">
        <v>957</v>
      </c>
      <c r="E110" s="160"/>
      <c r="F110" s="1"/>
    </row>
    <row r="111" spans="1:6" s="87" customFormat="1" x14ac:dyDescent="0.2">
      <c r="A111" s="157">
        <v>44614</v>
      </c>
      <c r="B111" s="158">
        <v>12.35</v>
      </c>
      <c r="C111" s="159" t="s">
        <v>1089</v>
      </c>
      <c r="D111" s="159" t="s">
        <v>953</v>
      </c>
      <c r="E111" s="160"/>
      <c r="F111" s="1"/>
    </row>
    <row r="112" spans="1:6" s="87" customFormat="1" x14ac:dyDescent="0.2">
      <c r="A112" s="157"/>
      <c r="B112" s="158"/>
      <c r="C112" s="159"/>
      <c r="D112" s="188"/>
      <c r="E112" s="160"/>
      <c r="F112" s="1"/>
    </row>
    <row r="113" spans="1:6" s="87" customFormat="1" x14ac:dyDescent="0.2">
      <c r="A113" s="157">
        <v>44616</v>
      </c>
      <c r="B113" s="158">
        <v>231.95</v>
      </c>
      <c r="C113" s="159" t="s">
        <v>1090</v>
      </c>
      <c r="D113" s="159" t="s">
        <v>1081</v>
      </c>
      <c r="E113" s="160"/>
      <c r="F113" s="1"/>
    </row>
    <row r="114" spans="1:6" s="87" customFormat="1" x14ac:dyDescent="0.2">
      <c r="A114" s="157">
        <v>44616</v>
      </c>
      <c r="B114" s="158">
        <v>249.27</v>
      </c>
      <c r="C114" s="159" t="s">
        <v>1090</v>
      </c>
      <c r="D114" s="159" t="s">
        <v>1042</v>
      </c>
      <c r="E114" s="160"/>
      <c r="F114" s="1"/>
    </row>
    <row r="115" spans="1:6" s="87" customFormat="1" x14ac:dyDescent="0.2">
      <c r="A115" s="157">
        <v>44616</v>
      </c>
      <c r="B115" s="158">
        <v>47.34</v>
      </c>
      <c r="C115" s="159" t="s">
        <v>1090</v>
      </c>
      <c r="D115" s="159" t="s">
        <v>1150</v>
      </c>
      <c r="E115" s="160"/>
      <c r="F115" s="1"/>
    </row>
    <row r="116" spans="1:6" s="87" customFormat="1" x14ac:dyDescent="0.2">
      <c r="A116" s="157">
        <v>44616</v>
      </c>
      <c r="B116" s="158">
        <v>19.850000000000001</v>
      </c>
      <c r="C116" s="159" t="s">
        <v>1090</v>
      </c>
      <c r="D116" s="159" t="s">
        <v>953</v>
      </c>
      <c r="E116" s="160"/>
      <c r="F116" s="1"/>
    </row>
    <row r="117" spans="1:6" s="87" customFormat="1" x14ac:dyDescent="0.2">
      <c r="A117" s="157">
        <v>44616</v>
      </c>
      <c r="B117" s="158">
        <v>138.21</v>
      </c>
      <c r="C117" s="159" t="s">
        <v>1090</v>
      </c>
      <c r="D117" s="159" t="s">
        <v>956</v>
      </c>
      <c r="E117" s="160"/>
      <c r="F117" s="1"/>
    </row>
    <row r="118" spans="1:6" s="87" customFormat="1" x14ac:dyDescent="0.2">
      <c r="A118" s="157"/>
      <c r="B118" s="158"/>
      <c r="C118" s="159"/>
      <c r="D118" s="159"/>
      <c r="E118" s="160"/>
      <c r="F118" s="1"/>
    </row>
    <row r="119" spans="1:6" s="87" customFormat="1" x14ac:dyDescent="0.2">
      <c r="A119" s="157">
        <v>44663</v>
      </c>
      <c r="B119" s="158">
        <v>5.85</v>
      </c>
      <c r="C119" s="159" t="s">
        <v>1091</v>
      </c>
      <c r="D119" s="159" t="s">
        <v>589</v>
      </c>
      <c r="E119" s="160"/>
      <c r="F119" s="1"/>
    </row>
    <row r="120" spans="1:6" s="87" customFormat="1" x14ac:dyDescent="0.2">
      <c r="A120" s="157">
        <v>44671</v>
      </c>
      <c r="B120" s="158">
        <v>429.54</v>
      </c>
      <c r="C120" s="159" t="s">
        <v>1091</v>
      </c>
      <c r="D120" s="159" t="s">
        <v>1078</v>
      </c>
      <c r="E120" s="160"/>
      <c r="F120" s="1"/>
    </row>
    <row r="121" spans="1:6" s="87" customFormat="1" x14ac:dyDescent="0.2">
      <c r="A121" s="157">
        <v>44671</v>
      </c>
      <c r="B121" s="158">
        <v>229.14</v>
      </c>
      <c r="C121" s="159" t="s">
        <v>1091</v>
      </c>
      <c r="D121" s="159" t="s">
        <v>1080</v>
      </c>
      <c r="E121" s="160"/>
      <c r="F121" s="1"/>
    </row>
    <row r="122" spans="1:6" s="87" customFormat="1" x14ac:dyDescent="0.2">
      <c r="A122" s="157">
        <v>44671</v>
      </c>
      <c r="B122" s="158">
        <v>30.85</v>
      </c>
      <c r="C122" s="159" t="s">
        <v>1091</v>
      </c>
      <c r="D122" s="159" t="s">
        <v>589</v>
      </c>
      <c r="E122" s="160"/>
      <c r="F122" s="1"/>
    </row>
    <row r="123" spans="1:6" s="87" customFormat="1" x14ac:dyDescent="0.2">
      <c r="A123" s="157">
        <v>44671</v>
      </c>
      <c r="B123" s="158">
        <v>92.35</v>
      </c>
      <c r="C123" s="159" t="s">
        <v>1091</v>
      </c>
      <c r="D123" s="159" t="s">
        <v>1079</v>
      </c>
      <c r="E123" s="160"/>
      <c r="F123" s="1"/>
    </row>
    <row r="124" spans="1:6" s="87" customFormat="1" x14ac:dyDescent="0.2">
      <c r="A124" s="157">
        <v>44671</v>
      </c>
      <c r="B124" s="158">
        <v>57.013000000000005</v>
      </c>
      <c r="C124" s="159" t="s">
        <v>1091</v>
      </c>
      <c r="D124" s="159" t="s">
        <v>1082</v>
      </c>
      <c r="E124" s="160"/>
      <c r="F124" s="1"/>
    </row>
    <row r="125" spans="1:6" s="87" customFormat="1" x14ac:dyDescent="0.2">
      <c r="A125" s="157">
        <v>44672</v>
      </c>
      <c r="B125" s="158">
        <v>89.342000000000013</v>
      </c>
      <c r="C125" s="159" t="s">
        <v>1091</v>
      </c>
      <c r="D125" s="159" t="s">
        <v>1083</v>
      </c>
      <c r="E125" s="160"/>
      <c r="F125" s="1"/>
    </row>
    <row r="126" spans="1:6" s="87" customFormat="1" x14ac:dyDescent="0.2">
      <c r="A126" s="157">
        <v>44672</v>
      </c>
      <c r="B126" s="158">
        <v>44.858000000000004</v>
      </c>
      <c r="C126" s="159" t="s">
        <v>1091</v>
      </c>
      <c r="D126" s="159" t="s">
        <v>1084</v>
      </c>
      <c r="E126" s="160"/>
      <c r="F126" s="1"/>
    </row>
    <row r="127" spans="1:6" s="87" customFormat="1" x14ac:dyDescent="0.2">
      <c r="A127" s="157"/>
      <c r="B127" s="158"/>
      <c r="C127" s="159"/>
      <c r="D127" s="159"/>
      <c r="E127" s="160"/>
      <c r="F127" s="1"/>
    </row>
    <row r="128" spans="1:6" s="87" customFormat="1" x14ac:dyDescent="0.2">
      <c r="A128" s="157">
        <v>44686</v>
      </c>
      <c r="B128" s="158">
        <v>231.95</v>
      </c>
      <c r="C128" s="159" t="s">
        <v>1092</v>
      </c>
      <c r="D128" s="159" t="s">
        <v>1081</v>
      </c>
      <c r="E128" s="160"/>
      <c r="F128" s="1"/>
    </row>
    <row r="129" spans="1:6" s="87" customFormat="1" x14ac:dyDescent="0.2">
      <c r="A129" s="157"/>
      <c r="B129" s="158"/>
      <c r="C129" s="159"/>
      <c r="D129" s="159"/>
      <c r="E129" s="157"/>
      <c r="F129" s="1"/>
    </row>
    <row r="130" spans="1:6" s="87" customFormat="1" x14ac:dyDescent="0.2">
      <c r="A130" s="157">
        <v>44700</v>
      </c>
      <c r="B130" s="158">
        <v>879.73</v>
      </c>
      <c r="C130" s="159" t="s">
        <v>1093</v>
      </c>
      <c r="D130" s="159" t="s">
        <v>1094</v>
      </c>
      <c r="E130" s="160"/>
      <c r="F130" s="1"/>
    </row>
    <row r="131" spans="1:6" s="87" customFormat="1" x14ac:dyDescent="0.2">
      <c r="A131" s="157">
        <v>44700</v>
      </c>
      <c r="B131" s="158">
        <v>165.22</v>
      </c>
      <c r="C131" s="159" t="s">
        <v>1093</v>
      </c>
      <c r="D131" s="159" t="s">
        <v>1151</v>
      </c>
      <c r="E131" s="160"/>
      <c r="F131" s="1"/>
    </row>
    <row r="132" spans="1:6" s="87" customFormat="1" x14ac:dyDescent="0.2">
      <c r="A132" s="157">
        <v>44700</v>
      </c>
      <c r="B132" s="158">
        <v>12.85</v>
      </c>
      <c r="C132" s="159" t="s">
        <v>1093</v>
      </c>
      <c r="D132" s="159" t="s">
        <v>953</v>
      </c>
      <c r="E132" s="157"/>
      <c r="F132" s="1"/>
    </row>
    <row r="133" spans="1:6" s="87" customFormat="1" x14ac:dyDescent="0.2">
      <c r="A133" s="157"/>
      <c r="B133" s="158"/>
      <c r="C133" s="159"/>
      <c r="D133" s="159"/>
      <c r="E133" s="157"/>
      <c r="F133" s="1"/>
    </row>
    <row r="134" spans="1:6" s="87" customFormat="1" x14ac:dyDescent="0.2">
      <c r="A134" s="157">
        <v>44701</v>
      </c>
      <c r="B134" s="158">
        <v>570.17999999999995</v>
      </c>
      <c r="C134" s="159" t="s">
        <v>1095</v>
      </c>
      <c r="D134" s="159" t="s">
        <v>1096</v>
      </c>
      <c r="E134" s="160"/>
      <c r="F134" s="251"/>
    </row>
    <row r="135" spans="1:6" s="87" customFormat="1" x14ac:dyDescent="0.2">
      <c r="A135" s="157">
        <v>44701</v>
      </c>
      <c r="B135" s="158">
        <v>5.85</v>
      </c>
      <c r="C135" s="159" t="s">
        <v>1095</v>
      </c>
      <c r="D135" s="159" t="s">
        <v>589</v>
      </c>
      <c r="E135" s="160"/>
      <c r="F135" s="1"/>
    </row>
    <row r="136" spans="1:6" s="87" customFormat="1" x14ac:dyDescent="0.2">
      <c r="A136" s="157"/>
      <c r="B136" s="158"/>
      <c r="C136" s="159"/>
      <c r="D136" s="159"/>
      <c r="E136" s="160"/>
      <c r="F136" s="1"/>
    </row>
    <row r="137" spans="1:6" s="87" customFormat="1" x14ac:dyDescent="0.2">
      <c r="A137" s="157">
        <v>44714</v>
      </c>
      <c r="B137" s="158">
        <v>337.85</v>
      </c>
      <c r="C137" s="159" t="s">
        <v>1095</v>
      </c>
      <c r="D137" s="159" t="s">
        <v>1086</v>
      </c>
      <c r="E137" s="160"/>
      <c r="F137" s="1"/>
    </row>
    <row r="138" spans="1:6" s="87" customFormat="1" x14ac:dyDescent="0.2">
      <c r="A138" s="157">
        <v>44714</v>
      </c>
      <c r="B138" s="158">
        <v>156.87</v>
      </c>
      <c r="C138" s="159" t="s">
        <v>1095</v>
      </c>
      <c r="D138" s="159" t="s">
        <v>696</v>
      </c>
      <c r="E138" s="160"/>
      <c r="F138" s="1"/>
    </row>
    <row r="139" spans="1:6" s="87" customFormat="1" x14ac:dyDescent="0.2">
      <c r="A139" s="157">
        <v>44714</v>
      </c>
      <c r="B139" s="158">
        <v>18.350000000000001</v>
      </c>
      <c r="C139" s="159" t="s">
        <v>1095</v>
      </c>
      <c r="D139" s="159" t="s">
        <v>589</v>
      </c>
      <c r="E139" s="160"/>
      <c r="F139" s="1"/>
    </row>
    <row r="140" spans="1:6" s="87" customFormat="1" x14ac:dyDescent="0.2">
      <c r="A140" s="157">
        <v>44714</v>
      </c>
      <c r="B140" s="158">
        <v>193.92</v>
      </c>
      <c r="C140" s="159" t="s">
        <v>1095</v>
      </c>
      <c r="D140" s="159" t="s">
        <v>955</v>
      </c>
      <c r="E140" s="160"/>
      <c r="F140" s="1"/>
    </row>
    <row r="141" spans="1:6" s="87" customFormat="1" x14ac:dyDescent="0.2">
      <c r="A141" s="157"/>
      <c r="B141" s="158"/>
      <c r="C141" s="159"/>
      <c r="D141" s="159"/>
      <c r="E141" s="160"/>
      <c r="F141" s="1"/>
    </row>
    <row r="142" spans="1:6" s="87" customFormat="1" x14ac:dyDescent="0.2">
      <c r="A142" s="157">
        <v>44739</v>
      </c>
      <c r="B142" s="158">
        <v>15.85</v>
      </c>
      <c r="C142" s="159" t="s">
        <v>1139</v>
      </c>
      <c r="D142" s="159" t="s">
        <v>1138</v>
      </c>
      <c r="E142" s="160"/>
      <c r="F142" s="274"/>
    </row>
    <row r="143" spans="1:6" s="87" customFormat="1" x14ac:dyDescent="0.2">
      <c r="A143" s="157"/>
      <c r="B143" s="158"/>
      <c r="C143" s="159"/>
      <c r="D143" s="159"/>
      <c r="E143" s="160"/>
      <c r="F143" s="274"/>
    </row>
    <row r="144" spans="1:6" s="87" customFormat="1" x14ac:dyDescent="0.2">
      <c r="A144" s="157"/>
      <c r="B144" s="158"/>
      <c r="C144" s="159"/>
      <c r="D144" s="159"/>
      <c r="E144" s="160"/>
      <c r="F144" s="275"/>
    </row>
    <row r="145" spans="1:6" s="87" customFormat="1" x14ac:dyDescent="0.2">
      <c r="A145" s="157"/>
      <c r="B145" s="158"/>
      <c r="C145" s="159"/>
      <c r="D145" s="159"/>
      <c r="E145" s="160"/>
      <c r="F145" s="275"/>
    </row>
    <row r="146" spans="1:6" s="87" customFormat="1" x14ac:dyDescent="0.2">
      <c r="A146" s="157"/>
      <c r="B146" s="158"/>
      <c r="C146" s="159"/>
      <c r="D146" s="159"/>
      <c r="E146" s="160"/>
      <c r="F146" s="274"/>
    </row>
    <row r="147" spans="1:6" s="87" customFormat="1" x14ac:dyDescent="0.2">
      <c r="A147" s="157"/>
      <c r="B147" s="158"/>
      <c r="C147" s="159"/>
      <c r="D147" s="159"/>
      <c r="E147" s="160"/>
      <c r="F147" s="274"/>
    </row>
    <row r="148" spans="1:6" s="87" customFormat="1" x14ac:dyDescent="0.2">
      <c r="A148" s="157"/>
      <c r="B148" s="158"/>
      <c r="C148" s="159"/>
      <c r="D148" s="159"/>
      <c r="E148" s="160"/>
      <c r="F148" s="1"/>
    </row>
    <row r="149" spans="1:6" s="87" customFormat="1" hidden="1" x14ac:dyDescent="0.2">
      <c r="A149" s="147"/>
      <c r="B149" s="148"/>
      <c r="C149" s="149"/>
      <c r="D149" s="149"/>
      <c r="E149" s="150"/>
      <c r="F149" s="1"/>
    </row>
    <row r="150" spans="1:6" ht="19.5" customHeight="1" x14ac:dyDescent="0.2">
      <c r="A150" s="107" t="s">
        <v>125</v>
      </c>
      <c r="B150" s="108">
        <f>SUM(B26:B149)</f>
        <v>9119.6140000000032</v>
      </c>
      <c r="C150" s="168" t="str">
        <f>IF(SUBTOTAL(3,B26:B149)=SUBTOTAL(103,B26:B149),'Summary and sign-off'!$A$48,'Summary and sign-off'!$A$49)</f>
        <v>Check - there are no hidden rows with data</v>
      </c>
      <c r="D150" s="283" t="str">
        <f>IF('Summary and sign-off'!F56='Summary and sign-off'!F54,'Summary and sign-off'!A51,'Summary and sign-off'!A50)</f>
        <v>Check - each entry provides sufficient information</v>
      </c>
      <c r="E150" s="283"/>
      <c r="F150" s="46"/>
    </row>
    <row r="151" spans="1:6" ht="10.5" customHeight="1" x14ac:dyDescent="0.2">
      <c r="A151" s="27"/>
      <c r="B151" s="22"/>
      <c r="C151" s="27"/>
      <c r="D151" s="27"/>
      <c r="E151" s="27"/>
      <c r="F151" s="27"/>
    </row>
    <row r="152" spans="1:6" ht="24.75" customHeight="1" x14ac:dyDescent="0.2">
      <c r="A152" s="284" t="s">
        <v>126</v>
      </c>
      <c r="B152" s="284"/>
      <c r="C152" s="284"/>
      <c r="D152" s="284"/>
      <c r="E152" s="284"/>
      <c r="F152" s="46"/>
    </row>
    <row r="153" spans="1:6" ht="27" customHeight="1" x14ac:dyDescent="0.2">
      <c r="A153" s="35" t="s">
        <v>117</v>
      </c>
      <c r="B153" s="35" t="s">
        <v>62</v>
      </c>
      <c r="C153" s="35" t="s">
        <v>127</v>
      </c>
      <c r="D153" s="35" t="s">
        <v>128</v>
      </c>
      <c r="E153" s="35" t="s">
        <v>121</v>
      </c>
      <c r="F153" s="49"/>
    </row>
    <row r="154" spans="1:6" s="87" customFormat="1" hidden="1" x14ac:dyDescent="0.2">
      <c r="A154" s="133"/>
      <c r="B154" s="134"/>
      <c r="C154" s="135"/>
      <c r="D154" s="135"/>
      <c r="E154" s="136"/>
      <c r="F154" s="1"/>
    </row>
    <row r="155" spans="1:6" s="87" customFormat="1" x14ac:dyDescent="0.2">
      <c r="A155" s="157"/>
      <c r="B155" s="158"/>
      <c r="C155" s="159"/>
      <c r="D155" s="159"/>
      <c r="E155" s="160"/>
      <c r="F155" s="1"/>
    </row>
    <row r="156" spans="1:6" s="87" customFormat="1" x14ac:dyDescent="0.2">
      <c r="A156" s="157">
        <v>44383</v>
      </c>
      <c r="B156" s="158">
        <v>32.615000000000002</v>
      </c>
      <c r="C156" s="159" t="s">
        <v>707</v>
      </c>
      <c r="D156" s="159" t="s">
        <v>594</v>
      </c>
      <c r="E156" s="160"/>
      <c r="F156" s="1"/>
    </row>
    <row r="157" spans="1:6" s="87" customFormat="1" x14ac:dyDescent="0.2">
      <c r="A157" s="157">
        <v>44392</v>
      </c>
      <c r="B157" s="158">
        <v>96.129000000000005</v>
      </c>
      <c r="C157" s="159" t="s">
        <v>796</v>
      </c>
      <c r="D157" s="159" t="s">
        <v>595</v>
      </c>
      <c r="E157" s="160"/>
      <c r="F157" s="1"/>
    </row>
    <row r="158" spans="1:6" s="87" customFormat="1" x14ac:dyDescent="0.2">
      <c r="A158" s="157">
        <v>44392</v>
      </c>
      <c r="B158" s="158">
        <v>12.628000000000002</v>
      </c>
      <c r="C158" s="159" t="s">
        <v>707</v>
      </c>
      <c r="D158" s="159" t="s">
        <v>596</v>
      </c>
      <c r="E158" s="160"/>
      <c r="F158" s="1"/>
    </row>
    <row r="159" spans="1:6" s="87" customFormat="1" x14ac:dyDescent="0.2">
      <c r="A159" s="157"/>
      <c r="B159" s="158"/>
      <c r="C159" s="159"/>
      <c r="D159" s="189"/>
      <c r="E159" s="160"/>
      <c r="F159" s="1"/>
    </row>
    <row r="160" spans="1:6" s="87" customFormat="1" x14ac:dyDescent="0.2">
      <c r="A160" s="157"/>
      <c r="B160" s="158"/>
      <c r="C160" s="159"/>
      <c r="D160" s="159"/>
      <c r="E160" s="160"/>
      <c r="F160" s="1"/>
    </row>
    <row r="161" spans="1:6" s="87" customFormat="1" x14ac:dyDescent="0.2">
      <c r="A161" s="157">
        <v>44424</v>
      </c>
      <c r="B161" s="158">
        <v>28.028000000000002</v>
      </c>
      <c r="C161" s="159" t="s">
        <v>707</v>
      </c>
      <c r="D161" s="159" t="s">
        <v>1153</v>
      </c>
      <c r="E161" s="160"/>
      <c r="F161" s="1"/>
    </row>
    <row r="162" spans="1:6" s="87" customFormat="1" x14ac:dyDescent="0.2">
      <c r="A162" s="157">
        <v>44490</v>
      </c>
      <c r="B162" s="158">
        <v>43.043000000000006</v>
      </c>
      <c r="C162" s="159" t="s">
        <v>707</v>
      </c>
      <c r="D162" s="159" t="s">
        <v>1154</v>
      </c>
      <c r="E162" s="160"/>
      <c r="F162" s="1"/>
    </row>
    <row r="163" spans="1:6" s="87" customFormat="1" x14ac:dyDescent="0.2">
      <c r="A163" s="157"/>
      <c r="B163" s="158"/>
      <c r="C163" s="159"/>
      <c r="D163" s="159"/>
      <c r="E163" s="160"/>
      <c r="F163" s="1"/>
    </row>
    <row r="164" spans="1:6" s="87" customFormat="1" x14ac:dyDescent="0.2">
      <c r="A164" s="157">
        <v>44501</v>
      </c>
      <c r="B164" s="158">
        <v>11.858000000000001</v>
      </c>
      <c r="C164" s="159" t="s">
        <v>707</v>
      </c>
      <c r="D164" s="159" t="s">
        <v>958</v>
      </c>
      <c r="E164" s="160"/>
      <c r="F164" s="1"/>
    </row>
    <row r="165" spans="1:6" s="87" customFormat="1" x14ac:dyDescent="0.2">
      <c r="A165" s="157">
        <v>44508</v>
      </c>
      <c r="B165" s="158">
        <v>23.914000000000001</v>
      </c>
      <c r="C165" s="159" t="s">
        <v>707</v>
      </c>
      <c r="D165" s="159" t="s">
        <v>1152</v>
      </c>
      <c r="E165" s="160"/>
      <c r="F165" s="1"/>
    </row>
    <row r="166" spans="1:6" s="87" customFormat="1" x14ac:dyDescent="0.2">
      <c r="A166" s="157">
        <v>44508</v>
      </c>
      <c r="B166" s="158">
        <v>37.015000000000001</v>
      </c>
      <c r="C166" s="159" t="s">
        <v>707</v>
      </c>
      <c r="D166" s="159" t="s">
        <v>1145</v>
      </c>
      <c r="E166" s="160"/>
      <c r="F166" s="1"/>
    </row>
    <row r="167" spans="1:6" s="87" customFormat="1" x14ac:dyDescent="0.2">
      <c r="A167" s="157">
        <v>44529</v>
      </c>
      <c r="B167" s="158">
        <v>9.3719999999999999</v>
      </c>
      <c r="C167" s="159" t="s">
        <v>707</v>
      </c>
      <c r="D167" s="159" t="s">
        <v>869</v>
      </c>
      <c r="E167" s="160"/>
      <c r="F167" s="1"/>
    </row>
    <row r="168" spans="1:6" s="87" customFormat="1" x14ac:dyDescent="0.2">
      <c r="A168" s="157">
        <v>44529</v>
      </c>
      <c r="B168" s="158">
        <v>11.099</v>
      </c>
      <c r="C168" s="159" t="s">
        <v>707</v>
      </c>
      <c r="D168" s="159" t="s">
        <v>870</v>
      </c>
      <c r="E168" s="160"/>
      <c r="F168" s="1"/>
    </row>
    <row r="169" spans="1:6" s="87" customFormat="1" x14ac:dyDescent="0.2">
      <c r="A169" s="157">
        <v>44537</v>
      </c>
      <c r="B169" s="158">
        <v>13.101000000000001</v>
      </c>
      <c r="C169" s="159" t="s">
        <v>707</v>
      </c>
      <c r="D169" s="159" t="s">
        <v>1155</v>
      </c>
      <c r="E169" s="160"/>
      <c r="F169" s="1"/>
    </row>
    <row r="170" spans="1:6" s="87" customFormat="1" x14ac:dyDescent="0.2">
      <c r="A170" s="157"/>
      <c r="B170" s="158"/>
      <c r="C170" s="159"/>
      <c r="D170" s="159"/>
      <c r="E170" s="160"/>
      <c r="F170" s="1"/>
    </row>
    <row r="171" spans="1:6" s="87" customFormat="1" x14ac:dyDescent="0.2">
      <c r="A171" s="157">
        <v>44594</v>
      </c>
      <c r="B171" s="158">
        <v>9.57</v>
      </c>
      <c r="C171" s="157" t="s">
        <v>707</v>
      </c>
      <c r="D171" s="157" t="s">
        <v>958</v>
      </c>
      <c r="E171" s="157"/>
      <c r="F171" s="1"/>
    </row>
    <row r="172" spans="1:6" s="87" customFormat="1" x14ac:dyDescent="0.2">
      <c r="A172" s="157">
        <v>44613</v>
      </c>
      <c r="B172" s="158">
        <v>10.23</v>
      </c>
      <c r="C172" s="157" t="s">
        <v>707</v>
      </c>
      <c r="D172" s="157" t="s">
        <v>959</v>
      </c>
      <c r="E172" s="157"/>
      <c r="F172" s="1"/>
    </row>
    <row r="173" spans="1:6" s="87" customFormat="1" x14ac:dyDescent="0.2">
      <c r="A173" s="157">
        <v>44677</v>
      </c>
      <c r="B173" s="158">
        <v>11.385</v>
      </c>
      <c r="C173" s="157" t="s">
        <v>1159</v>
      </c>
      <c r="D173" s="157" t="s">
        <v>1085</v>
      </c>
      <c r="E173" s="157"/>
      <c r="F173" s="1"/>
    </row>
    <row r="174" spans="1:6" s="87" customFormat="1" x14ac:dyDescent="0.2">
      <c r="A174" s="157"/>
      <c r="B174" s="158"/>
      <c r="C174" s="159"/>
      <c r="D174" s="159"/>
      <c r="E174" s="160"/>
      <c r="F174" s="1"/>
    </row>
    <row r="175" spans="1:6" s="87" customFormat="1" x14ac:dyDescent="0.2">
      <c r="A175" s="157">
        <v>44692</v>
      </c>
      <c r="B175" s="158">
        <v>31.757000000000005</v>
      </c>
      <c r="C175" s="157" t="s">
        <v>707</v>
      </c>
      <c r="D175" s="159" t="s">
        <v>1140</v>
      </c>
      <c r="E175" s="160"/>
      <c r="F175" s="1"/>
    </row>
    <row r="176" spans="1:6" s="87" customFormat="1" x14ac:dyDescent="0.2">
      <c r="A176" s="157">
        <v>44693</v>
      </c>
      <c r="B176" s="158">
        <v>56.056000000000004</v>
      </c>
      <c r="C176" s="157" t="s">
        <v>1160</v>
      </c>
      <c r="D176" s="159" t="s">
        <v>1141</v>
      </c>
      <c r="E176" s="160"/>
      <c r="F176" s="1"/>
    </row>
    <row r="177" spans="1:6" s="87" customFormat="1" x14ac:dyDescent="0.2">
      <c r="A177" s="157">
        <v>44694</v>
      </c>
      <c r="B177" s="158">
        <v>52.228000000000002</v>
      </c>
      <c r="C177" s="157" t="s">
        <v>1160</v>
      </c>
      <c r="D177" s="159" t="s">
        <v>1141</v>
      </c>
      <c r="E177" s="160"/>
      <c r="F177" s="1"/>
    </row>
    <row r="178" spans="1:6" s="87" customFormat="1" x14ac:dyDescent="0.2">
      <c r="A178" s="157">
        <v>44694</v>
      </c>
      <c r="B178" s="158">
        <v>87.152000000000015</v>
      </c>
      <c r="C178" s="157" t="s">
        <v>1160</v>
      </c>
      <c r="D178" s="159" t="s">
        <v>1142</v>
      </c>
      <c r="E178" s="160"/>
      <c r="F178" s="1"/>
    </row>
    <row r="179" spans="1:6" s="87" customFormat="1" x14ac:dyDescent="0.2">
      <c r="A179" s="157"/>
      <c r="B179" s="158"/>
      <c r="C179" s="159"/>
      <c r="D179" s="159"/>
      <c r="E179" s="160"/>
      <c r="F179" s="1"/>
    </row>
    <row r="180" spans="1:6" s="87" customFormat="1" x14ac:dyDescent="0.2">
      <c r="A180" s="157"/>
      <c r="B180" s="158"/>
      <c r="C180" s="159"/>
      <c r="D180" s="159"/>
      <c r="E180" s="160"/>
      <c r="F180" s="1"/>
    </row>
    <row r="181" spans="1:6" s="87" customFormat="1" x14ac:dyDescent="0.2">
      <c r="A181" s="157"/>
      <c r="B181" s="158"/>
      <c r="C181" s="159"/>
      <c r="D181" s="159"/>
      <c r="E181" s="160"/>
      <c r="F181" s="1"/>
    </row>
    <row r="182" spans="1:6" s="87" customFormat="1" x14ac:dyDescent="0.2">
      <c r="A182" s="157"/>
      <c r="B182" s="158"/>
      <c r="C182" s="159"/>
      <c r="D182" s="159"/>
      <c r="E182" s="160"/>
      <c r="F182" s="1"/>
    </row>
    <row r="183" spans="1:6" s="87" customFormat="1" x14ac:dyDescent="0.2">
      <c r="A183" s="157"/>
      <c r="B183" s="158"/>
      <c r="C183" s="159"/>
      <c r="D183" s="159"/>
      <c r="E183" s="160"/>
      <c r="F183" s="1"/>
    </row>
    <row r="184" spans="1:6" s="87" customFormat="1" hidden="1" x14ac:dyDescent="0.2">
      <c r="A184" s="133"/>
      <c r="B184" s="134"/>
      <c r="C184" s="135"/>
      <c r="D184" s="135"/>
      <c r="E184" s="136"/>
      <c r="F184" s="1"/>
    </row>
    <row r="185" spans="1:6" ht="19.5" customHeight="1" x14ac:dyDescent="0.2">
      <c r="A185" s="107" t="s">
        <v>129</v>
      </c>
      <c r="B185" s="108">
        <f>SUM(B154:B184)</f>
        <v>577.18000000000006</v>
      </c>
      <c r="C185" s="168" t="str">
        <f>IF(SUBTOTAL(3,B154:B184)=SUBTOTAL(103,B154:B184),'Summary and sign-off'!$A$48,'Summary and sign-off'!$A$49)</f>
        <v>Check - there are no hidden rows with data</v>
      </c>
      <c r="D185" s="283" t="str">
        <f>IF('Summary and sign-off'!F57='Summary and sign-off'!F54,'Summary and sign-off'!A51,'Summary and sign-off'!A50)</f>
        <v>Check - each entry provides sufficient information</v>
      </c>
      <c r="E185" s="283"/>
      <c r="F185" s="46"/>
    </row>
    <row r="186" spans="1:6" ht="10.5" customHeight="1" x14ac:dyDescent="0.2">
      <c r="A186" s="27"/>
      <c r="B186" s="92"/>
      <c r="C186" s="22"/>
      <c r="D186" s="27"/>
      <c r="E186" s="27"/>
      <c r="F186" s="27"/>
    </row>
    <row r="187" spans="1:6" ht="34.5" customHeight="1" x14ac:dyDescent="0.2">
      <c r="A187" s="50" t="s">
        <v>130</v>
      </c>
      <c r="B187" s="93">
        <f>B22+B150+B185</f>
        <v>9696.7940000000035</v>
      </c>
      <c r="C187" s="51"/>
      <c r="D187" s="51"/>
      <c r="E187" s="51"/>
      <c r="F187" s="26"/>
    </row>
    <row r="188" spans="1:6" x14ac:dyDescent="0.2">
      <c r="A188" s="27"/>
      <c r="B188" s="22"/>
      <c r="C188" s="27"/>
      <c r="D188" s="27"/>
      <c r="E188" s="27"/>
      <c r="F188" s="27"/>
    </row>
    <row r="189" spans="1:6" x14ac:dyDescent="0.2">
      <c r="A189" s="52" t="s">
        <v>73</v>
      </c>
      <c r="B189" s="25"/>
      <c r="C189" s="26"/>
      <c r="D189" s="26"/>
      <c r="E189" s="26"/>
      <c r="F189" s="27"/>
    </row>
    <row r="190" spans="1:6" ht="12.6" customHeight="1" x14ac:dyDescent="0.2">
      <c r="A190" s="23" t="s">
        <v>131</v>
      </c>
      <c r="B190" s="53"/>
      <c r="C190" s="53"/>
      <c r="D190" s="32"/>
      <c r="E190" s="32"/>
      <c r="F190" s="27"/>
    </row>
    <row r="191" spans="1:6" ht="12.95" customHeight="1" x14ac:dyDescent="0.2">
      <c r="A191" s="31" t="s">
        <v>132</v>
      </c>
      <c r="B191" s="27"/>
      <c r="C191" s="32"/>
      <c r="D191" s="27"/>
      <c r="E191" s="32"/>
      <c r="F191" s="27"/>
    </row>
    <row r="192" spans="1:6" x14ac:dyDescent="0.2">
      <c r="A192" s="31" t="s">
        <v>133</v>
      </c>
      <c r="B192" s="32"/>
      <c r="C192" s="32"/>
      <c r="D192" s="32"/>
      <c r="E192" s="54"/>
      <c r="F192" s="46"/>
    </row>
    <row r="193" spans="1:6" x14ac:dyDescent="0.2">
      <c r="A193" s="23" t="s">
        <v>79</v>
      </c>
      <c r="B193" s="25"/>
      <c r="C193" s="26"/>
      <c r="D193" s="26"/>
      <c r="E193" s="26"/>
      <c r="F193" s="27"/>
    </row>
    <row r="194" spans="1:6" ht="12.95" customHeight="1" x14ac:dyDescent="0.2">
      <c r="A194" s="31" t="s">
        <v>134</v>
      </c>
      <c r="B194" s="27"/>
      <c r="C194" s="32"/>
      <c r="D194" s="27"/>
      <c r="E194" s="32"/>
      <c r="F194" s="27"/>
    </row>
    <row r="195" spans="1:6" x14ac:dyDescent="0.2">
      <c r="A195" s="31" t="s">
        <v>135</v>
      </c>
      <c r="B195" s="32"/>
      <c r="C195" s="32"/>
      <c r="D195" s="32"/>
      <c r="E195" s="54"/>
      <c r="F195" s="46"/>
    </row>
    <row r="196" spans="1:6" x14ac:dyDescent="0.2">
      <c r="A196" s="36" t="s">
        <v>136</v>
      </c>
      <c r="B196" s="36"/>
      <c r="C196" s="36"/>
      <c r="D196" s="36"/>
      <c r="E196" s="54"/>
      <c r="F196" s="46"/>
    </row>
    <row r="197" spans="1:6" x14ac:dyDescent="0.2">
      <c r="A197" s="40"/>
      <c r="B197" s="27"/>
      <c r="C197" s="27"/>
      <c r="D197" s="27"/>
      <c r="E197" s="46"/>
      <c r="F197" s="46"/>
    </row>
    <row r="198" spans="1:6" hidden="1" x14ac:dyDescent="0.2">
      <c r="A198" s="40"/>
      <c r="B198" s="27"/>
      <c r="C198" s="27"/>
      <c r="D198" s="27"/>
      <c r="E198" s="46"/>
      <c r="F198" s="46"/>
    </row>
    <row r="199" spans="1:6" x14ac:dyDescent="0.2"/>
    <row r="200" spans="1:6" x14ac:dyDescent="0.2"/>
    <row r="201" spans="1:6" x14ac:dyDescent="0.2"/>
    <row r="202" spans="1:6" x14ac:dyDescent="0.2"/>
    <row r="203" spans="1:6" ht="12.75" hidden="1" customHeight="1" x14ac:dyDescent="0.2"/>
    <row r="204" spans="1:6" x14ac:dyDescent="0.2"/>
    <row r="205" spans="1:6" x14ac:dyDescent="0.2"/>
    <row r="206" spans="1:6" hidden="1" x14ac:dyDescent="0.2">
      <c r="A206" s="55"/>
      <c r="B206" s="46"/>
      <c r="C206" s="46"/>
      <c r="D206" s="46"/>
      <c r="E206" s="46"/>
      <c r="F206" s="46"/>
    </row>
    <row r="207" spans="1:6" hidden="1" x14ac:dyDescent="0.2">
      <c r="A207" s="55"/>
      <c r="B207" s="46"/>
      <c r="C207" s="46"/>
      <c r="D207" s="46"/>
      <c r="E207" s="46"/>
      <c r="F207" s="46"/>
    </row>
    <row r="208" spans="1:6" hidden="1" x14ac:dyDescent="0.2">
      <c r="A208" s="55"/>
      <c r="B208" s="46"/>
      <c r="C208" s="46"/>
      <c r="D208" s="46"/>
      <c r="E208" s="46"/>
      <c r="F208" s="46"/>
    </row>
    <row r="209" spans="1:6" hidden="1" x14ac:dyDescent="0.2">
      <c r="A209" s="55"/>
      <c r="B209" s="46"/>
      <c r="C209" s="46"/>
      <c r="D209" s="46"/>
      <c r="E209" s="46"/>
      <c r="F209" s="46"/>
    </row>
    <row r="210" spans="1:6" hidden="1" x14ac:dyDescent="0.2">
      <c r="A210" s="55"/>
      <c r="B210" s="46"/>
      <c r="C210" s="46"/>
      <c r="D210" s="46"/>
      <c r="E210" s="46"/>
      <c r="F210" s="46"/>
    </row>
    <row r="211" spans="1:6" x14ac:dyDescent="0.2"/>
    <row r="212" spans="1:6" x14ac:dyDescent="0.2"/>
    <row r="213" spans="1:6" x14ac:dyDescent="0.2"/>
    <row r="214" spans="1:6" x14ac:dyDescent="0.2"/>
    <row r="215" spans="1:6" x14ac:dyDescent="0.2"/>
    <row r="216" spans="1:6" x14ac:dyDescent="0.2"/>
    <row r="217" spans="1:6" x14ac:dyDescent="0.2"/>
    <row r="218" spans="1:6" x14ac:dyDescent="0.2"/>
    <row r="219" spans="1:6" x14ac:dyDescent="0.2"/>
    <row r="220" spans="1:6" x14ac:dyDescent="0.2"/>
    <row r="221" spans="1:6" x14ac:dyDescent="0.2"/>
    <row r="222" spans="1:6" x14ac:dyDescent="0.2"/>
    <row r="223" spans="1:6" x14ac:dyDescent="0.2"/>
    <row r="224" spans="1:6"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sheetData>
  <sheetProtection sheet="1" formatCells="0" formatRows="0" insertColumns="0" insertRows="0" deleteRows="0"/>
  <mergeCells count="15">
    <mergeCell ref="B7:E7"/>
    <mergeCell ref="B5:E5"/>
    <mergeCell ref="D185:E185"/>
    <mergeCell ref="A1:E1"/>
    <mergeCell ref="A24:E24"/>
    <mergeCell ref="A152:E152"/>
    <mergeCell ref="B2:E2"/>
    <mergeCell ref="B3:E3"/>
    <mergeCell ref="B4:E4"/>
    <mergeCell ref="A8:E8"/>
    <mergeCell ref="A9:E9"/>
    <mergeCell ref="B6:E6"/>
    <mergeCell ref="D22:E22"/>
    <mergeCell ref="D150:E15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8:A149 A12 A21 A154 A184 A26:A2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55:A183 A30:A14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B154:B184 B26:B149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279" t="s">
        <v>109</v>
      </c>
      <c r="B1" s="279"/>
      <c r="C1" s="279"/>
      <c r="D1" s="279"/>
      <c r="E1" s="279"/>
      <c r="F1" s="38"/>
    </row>
    <row r="2" spans="1:6" ht="21" customHeight="1" x14ac:dyDescent="0.2">
      <c r="A2" s="4" t="s">
        <v>52</v>
      </c>
      <c r="B2" s="282" t="str">
        <f>'Summary and sign-off'!B2:F2</f>
        <v>Ministry of Social Development</v>
      </c>
      <c r="C2" s="282"/>
      <c r="D2" s="282"/>
      <c r="E2" s="282"/>
      <c r="F2" s="38"/>
    </row>
    <row r="3" spans="1:6" ht="21" customHeight="1" x14ac:dyDescent="0.2">
      <c r="A3" s="4" t="s">
        <v>110</v>
      </c>
      <c r="B3" s="282" t="str">
        <f>'Summary and sign-off'!B3:F3</f>
        <v>Debbie Power</v>
      </c>
      <c r="C3" s="282"/>
      <c r="D3" s="282"/>
      <c r="E3" s="282"/>
      <c r="F3" s="38"/>
    </row>
    <row r="4" spans="1:6" ht="21" customHeight="1" x14ac:dyDescent="0.2">
      <c r="A4" s="4" t="s">
        <v>111</v>
      </c>
      <c r="B4" s="282">
        <f>'Summary and sign-off'!B4:F4</f>
        <v>44378</v>
      </c>
      <c r="C4" s="282"/>
      <c r="D4" s="282"/>
      <c r="E4" s="282"/>
      <c r="F4" s="38"/>
    </row>
    <row r="5" spans="1:6" ht="21" customHeight="1" x14ac:dyDescent="0.2">
      <c r="A5" s="4" t="s">
        <v>112</v>
      </c>
      <c r="B5" s="282">
        <f>'Summary and sign-off'!B5:F5</f>
        <v>44742</v>
      </c>
      <c r="C5" s="282"/>
      <c r="D5" s="282"/>
      <c r="E5" s="282"/>
      <c r="F5" s="38"/>
    </row>
    <row r="6" spans="1:6" ht="21" customHeight="1" x14ac:dyDescent="0.2">
      <c r="A6" s="4" t="s">
        <v>113</v>
      </c>
      <c r="B6" s="277" t="s">
        <v>81</v>
      </c>
      <c r="C6" s="277"/>
      <c r="D6" s="277"/>
      <c r="E6" s="277"/>
      <c r="F6" s="38"/>
    </row>
    <row r="7" spans="1:6" ht="21" customHeight="1" x14ac:dyDescent="0.2">
      <c r="A7" s="4" t="s">
        <v>56</v>
      </c>
      <c r="B7" s="277" t="s">
        <v>83</v>
      </c>
      <c r="C7" s="277"/>
      <c r="D7" s="277"/>
      <c r="E7" s="277"/>
      <c r="F7" s="38"/>
    </row>
    <row r="8" spans="1:6" ht="35.25" customHeight="1" x14ac:dyDescent="0.25">
      <c r="A8" s="292" t="s">
        <v>137</v>
      </c>
      <c r="B8" s="292"/>
      <c r="C8" s="293"/>
      <c r="D8" s="293"/>
      <c r="E8" s="293"/>
      <c r="F8" s="42"/>
    </row>
    <row r="9" spans="1:6" ht="35.25" customHeight="1" x14ac:dyDescent="0.25">
      <c r="A9" s="290" t="s">
        <v>138</v>
      </c>
      <c r="B9" s="291"/>
      <c r="C9" s="291"/>
      <c r="D9" s="291"/>
      <c r="E9" s="291"/>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1157</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283" t="str">
        <f>IF('Summary and sign-off'!F58='Summary and sign-off'!F54,'Summary and sign-off'!A51,'Summary and sign-off'!A50)</f>
        <v>Check - each entry provides sufficient information</v>
      </c>
      <c r="E25" s="283"/>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16" zoomScaleNormal="100" workbookViewId="0">
      <selection activeCell="D22" sqref="D2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279" t="s">
        <v>109</v>
      </c>
      <c r="B1" s="279"/>
      <c r="C1" s="279"/>
      <c r="D1" s="279"/>
      <c r="E1" s="279"/>
      <c r="F1" s="24"/>
    </row>
    <row r="2" spans="1:6" ht="21" customHeight="1" x14ac:dyDescent="0.2">
      <c r="A2" s="4" t="s">
        <v>52</v>
      </c>
      <c r="B2" s="282" t="str">
        <f>'Summary and sign-off'!B2:F2</f>
        <v>Ministry of Social Development</v>
      </c>
      <c r="C2" s="282"/>
      <c r="D2" s="282"/>
      <c r="E2" s="282"/>
      <c r="F2" s="24"/>
    </row>
    <row r="3" spans="1:6" ht="21" customHeight="1" x14ac:dyDescent="0.2">
      <c r="A3" s="4" t="s">
        <v>110</v>
      </c>
      <c r="B3" s="282" t="str">
        <f>'Summary and sign-off'!B3:F3</f>
        <v>Debbie Power</v>
      </c>
      <c r="C3" s="282"/>
      <c r="D3" s="282"/>
      <c r="E3" s="282"/>
      <c r="F3" s="24"/>
    </row>
    <row r="4" spans="1:6" ht="21" customHeight="1" x14ac:dyDescent="0.2">
      <c r="A4" s="4" t="s">
        <v>111</v>
      </c>
      <c r="B4" s="282">
        <f>'Summary and sign-off'!B4:F4</f>
        <v>44378</v>
      </c>
      <c r="C4" s="282"/>
      <c r="D4" s="282"/>
      <c r="E4" s="282"/>
      <c r="F4" s="24"/>
    </row>
    <row r="5" spans="1:6" ht="21" customHeight="1" x14ac:dyDescent="0.2">
      <c r="A5" s="4" t="s">
        <v>112</v>
      </c>
      <c r="B5" s="282">
        <f>'Summary and sign-off'!B5:F5</f>
        <v>44742</v>
      </c>
      <c r="C5" s="282"/>
      <c r="D5" s="282"/>
      <c r="E5" s="282"/>
      <c r="F5" s="24"/>
    </row>
    <row r="6" spans="1:6" ht="21" customHeight="1" x14ac:dyDescent="0.2">
      <c r="A6" s="4" t="s">
        <v>113</v>
      </c>
      <c r="B6" s="277" t="s">
        <v>81</v>
      </c>
      <c r="C6" s="277"/>
      <c r="D6" s="277"/>
      <c r="E6" s="277"/>
      <c r="F6" s="34"/>
    </row>
    <row r="7" spans="1:6" ht="21" customHeight="1" x14ac:dyDescent="0.2">
      <c r="A7" s="4" t="s">
        <v>56</v>
      </c>
      <c r="B7" s="277" t="s">
        <v>83</v>
      </c>
      <c r="C7" s="277"/>
      <c r="D7" s="277"/>
      <c r="E7" s="277"/>
      <c r="F7" s="34"/>
    </row>
    <row r="8" spans="1:6" ht="35.25" customHeight="1" x14ac:dyDescent="0.2">
      <c r="A8" s="286" t="s">
        <v>147</v>
      </c>
      <c r="B8" s="286"/>
      <c r="C8" s="293"/>
      <c r="D8" s="293"/>
      <c r="E8" s="293"/>
      <c r="F8" s="24"/>
    </row>
    <row r="9" spans="1:6" ht="35.25" customHeight="1" x14ac:dyDescent="0.2">
      <c r="A9" s="294" t="s">
        <v>148</v>
      </c>
      <c r="B9" s="295"/>
      <c r="C9" s="295"/>
      <c r="D9" s="295"/>
      <c r="E9" s="295"/>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44408</v>
      </c>
      <c r="B12" s="158">
        <v>51.07</v>
      </c>
      <c r="C12" s="162" t="s">
        <v>1158</v>
      </c>
      <c r="D12" s="162" t="s">
        <v>585</v>
      </c>
      <c r="E12" s="163"/>
      <c r="F12" s="3"/>
    </row>
    <row r="13" spans="1:6" s="87" customFormat="1" x14ac:dyDescent="0.2">
      <c r="A13" s="157">
        <v>44439</v>
      </c>
      <c r="B13" s="158">
        <v>51.339999999999996</v>
      </c>
      <c r="C13" s="162" t="s">
        <v>1158</v>
      </c>
      <c r="D13" s="162" t="s">
        <v>687</v>
      </c>
      <c r="E13" s="163"/>
      <c r="F13" s="3"/>
    </row>
    <row r="14" spans="1:6" s="87" customFormat="1" x14ac:dyDescent="0.2">
      <c r="A14" s="157">
        <v>44469</v>
      </c>
      <c r="B14" s="158">
        <v>52.779999999999994</v>
      </c>
      <c r="C14" s="162" t="s">
        <v>1158</v>
      </c>
      <c r="D14" s="162" t="s">
        <v>757</v>
      </c>
      <c r="E14" s="163"/>
      <c r="F14" s="3"/>
    </row>
    <row r="15" spans="1:6" s="87" customFormat="1" x14ac:dyDescent="0.2">
      <c r="A15" s="157">
        <v>44500</v>
      </c>
      <c r="B15" s="158">
        <v>59.16</v>
      </c>
      <c r="C15" s="162" t="s">
        <v>1158</v>
      </c>
      <c r="D15" s="162" t="s">
        <v>795</v>
      </c>
      <c r="E15" s="163"/>
      <c r="F15" s="3"/>
    </row>
    <row r="16" spans="1:6" s="87" customFormat="1" x14ac:dyDescent="0.2">
      <c r="A16" s="157">
        <v>44530</v>
      </c>
      <c r="B16" s="158">
        <v>53.1</v>
      </c>
      <c r="C16" s="162" t="s">
        <v>1158</v>
      </c>
      <c r="D16" s="162" t="s">
        <v>861</v>
      </c>
      <c r="E16" s="163"/>
      <c r="F16" s="3"/>
    </row>
    <row r="17" spans="1:6" s="87" customFormat="1" x14ac:dyDescent="0.2">
      <c r="A17" s="157">
        <v>44561</v>
      </c>
      <c r="B17" s="158">
        <v>51.47</v>
      </c>
      <c r="C17" s="162" t="s">
        <v>1158</v>
      </c>
      <c r="D17" s="162" t="s">
        <v>862</v>
      </c>
      <c r="E17" s="163"/>
      <c r="F17" s="3"/>
    </row>
    <row r="18" spans="1:6" s="87" customFormat="1" x14ac:dyDescent="0.2">
      <c r="A18" s="157">
        <v>44592</v>
      </c>
      <c r="B18" s="158">
        <v>53.539999999999992</v>
      </c>
      <c r="C18" s="162" t="s">
        <v>1158</v>
      </c>
      <c r="D18" s="162" t="s">
        <v>863</v>
      </c>
      <c r="E18" s="163"/>
      <c r="F18" s="3"/>
    </row>
    <row r="19" spans="1:6" s="87" customFormat="1" x14ac:dyDescent="0.2">
      <c r="A19" s="157">
        <v>44620</v>
      </c>
      <c r="B19" s="158">
        <v>48.9</v>
      </c>
      <c r="C19" s="162" t="s">
        <v>1158</v>
      </c>
      <c r="D19" s="162" t="s">
        <v>942</v>
      </c>
      <c r="E19" s="163"/>
      <c r="F19" s="3"/>
    </row>
    <row r="20" spans="1:6" s="87" customFormat="1" x14ac:dyDescent="0.2">
      <c r="A20" s="157">
        <v>44651</v>
      </c>
      <c r="B20" s="158">
        <v>52.63</v>
      </c>
      <c r="C20" s="162" t="s">
        <v>1158</v>
      </c>
      <c r="D20" s="162" t="s">
        <v>943</v>
      </c>
      <c r="E20" s="163"/>
      <c r="F20" s="3"/>
    </row>
    <row r="21" spans="1:6" s="87" customFormat="1" x14ac:dyDescent="0.2">
      <c r="A21" s="157">
        <v>44681</v>
      </c>
      <c r="B21" s="158">
        <v>31.17</v>
      </c>
      <c r="C21" s="162" t="s">
        <v>1158</v>
      </c>
      <c r="D21" s="162" t="s">
        <v>944</v>
      </c>
      <c r="E21" s="163"/>
      <c r="F21" s="3"/>
    </row>
    <row r="22" spans="1:6" s="87" customFormat="1" x14ac:dyDescent="0.2">
      <c r="A22" s="157">
        <v>44712</v>
      </c>
      <c r="B22" s="158">
        <v>31.17</v>
      </c>
      <c r="C22" s="162" t="s">
        <v>1158</v>
      </c>
      <c r="D22" s="162" t="s">
        <v>1087</v>
      </c>
      <c r="E22" s="163"/>
      <c r="F22" s="3"/>
    </row>
    <row r="23" spans="1:6" s="87" customFormat="1" x14ac:dyDescent="0.2">
      <c r="A23" s="157">
        <v>44742</v>
      </c>
      <c r="B23" s="158">
        <v>31.17</v>
      </c>
      <c r="C23" s="162" t="s">
        <v>1158</v>
      </c>
      <c r="D23" s="162" t="s">
        <v>1137</v>
      </c>
      <c r="E23" s="163"/>
      <c r="F23" s="3"/>
    </row>
    <row r="24" spans="1:6" s="87" customFormat="1" x14ac:dyDescent="0.2">
      <c r="A24" s="157"/>
      <c r="B24" s="158"/>
      <c r="C24" s="162"/>
      <c r="D24" s="162"/>
      <c r="E24" s="163"/>
      <c r="F24" s="3"/>
    </row>
    <row r="25" spans="1:6" s="87" customFormat="1" x14ac:dyDescent="0.2">
      <c r="A25" s="157"/>
      <c r="B25" s="158"/>
      <c r="C25" s="162"/>
      <c r="D25" s="162"/>
      <c r="E25" s="163"/>
      <c r="F25" s="3"/>
    </row>
    <row r="26" spans="1:6" s="87" customFormat="1" x14ac:dyDescent="0.2">
      <c r="A26" s="157">
        <v>44408</v>
      </c>
      <c r="B26" s="158">
        <v>753.63</v>
      </c>
      <c r="C26" s="162" t="s">
        <v>586</v>
      </c>
      <c r="D26" s="162" t="s">
        <v>587</v>
      </c>
      <c r="E26" s="163"/>
      <c r="F26" s="3"/>
    </row>
    <row r="27" spans="1:6" s="87" customFormat="1" x14ac:dyDescent="0.2">
      <c r="A27" s="157"/>
      <c r="B27" s="158"/>
      <c r="C27" s="162"/>
      <c r="D27" s="162"/>
      <c r="E27" s="163"/>
      <c r="F27" s="3"/>
    </row>
    <row r="28" spans="1:6" s="87" customFormat="1" x14ac:dyDescent="0.2">
      <c r="A28" s="157"/>
      <c r="B28" s="158"/>
      <c r="C28" s="162"/>
      <c r="D28" s="162"/>
      <c r="E28" s="163"/>
      <c r="F28" s="3"/>
    </row>
    <row r="29" spans="1:6" s="87" customFormat="1" x14ac:dyDescent="0.2">
      <c r="A29" s="161"/>
      <c r="B29" s="158"/>
      <c r="C29" s="162"/>
      <c r="D29" s="162"/>
      <c r="E29" s="163"/>
      <c r="F29" s="3"/>
    </row>
    <row r="30" spans="1:6" s="87" customFormat="1" x14ac:dyDescent="0.2">
      <c r="A30" s="161"/>
      <c r="B30" s="158"/>
      <c r="C30" s="162"/>
      <c r="D30" s="162"/>
      <c r="E30" s="163"/>
      <c r="F30" s="3"/>
    </row>
    <row r="31" spans="1:6" s="87" customFormat="1" hidden="1" x14ac:dyDescent="0.2">
      <c r="A31" s="137"/>
      <c r="B31" s="134"/>
      <c r="C31" s="138"/>
      <c r="D31" s="138"/>
      <c r="E31" s="139"/>
      <c r="F31" s="3"/>
    </row>
    <row r="32" spans="1:6" ht="34.5" customHeight="1" x14ac:dyDescent="0.2">
      <c r="A32" s="88" t="s">
        <v>151</v>
      </c>
      <c r="B32" s="97">
        <f>SUM(B11:B31)</f>
        <v>1321.1299999999999</v>
      </c>
      <c r="C32" s="106" t="str">
        <f>IF(SUBTOTAL(3,B11:B31)=SUBTOTAL(103,B11:B31),'Summary and sign-off'!$A$48,'Summary and sign-off'!$A$49)</f>
        <v>Check - there are no hidden rows with data</v>
      </c>
      <c r="D32" s="283" t="str">
        <f>IF('Summary and sign-off'!F59='Summary and sign-off'!F54,'Summary and sign-off'!A51,'Summary and sign-off'!A50)</f>
        <v>Check - each entry provides sufficient information</v>
      </c>
      <c r="E32" s="283"/>
      <c r="F32" s="37"/>
    </row>
    <row r="33" spans="1:6" ht="14.1" customHeight="1" x14ac:dyDescent="0.2">
      <c r="A33" s="38"/>
      <c r="B33" s="27"/>
      <c r="C33" s="20"/>
      <c r="D33" s="20"/>
      <c r="E33" s="20"/>
      <c r="F33" s="24"/>
    </row>
    <row r="34" spans="1:6" x14ac:dyDescent="0.2">
      <c r="A34" s="21" t="s">
        <v>152</v>
      </c>
      <c r="B34" s="20"/>
      <c r="C34" s="20"/>
      <c r="D34" s="20"/>
      <c r="E34" s="20"/>
      <c r="F34" s="24"/>
    </row>
    <row r="35" spans="1:6" ht="12.6" customHeight="1" x14ac:dyDescent="0.2">
      <c r="A35" s="23" t="s">
        <v>131</v>
      </c>
      <c r="B35" s="20"/>
      <c r="C35" s="20"/>
      <c r="D35" s="20"/>
      <c r="E35" s="20"/>
      <c r="F35" s="24"/>
    </row>
    <row r="36" spans="1:6" x14ac:dyDescent="0.2">
      <c r="A36" s="23" t="s">
        <v>79</v>
      </c>
      <c r="B36" s="25"/>
      <c r="C36" s="26"/>
      <c r="D36" s="26"/>
      <c r="E36" s="26"/>
      <c r="F36" s="27"/>
    </row>
    <row r="37" spans="1:6" x14ac:dyDescent="0.2">
      <c r="A37" s="31" t="s">
        <v>145</v>
      </c>
      <c r="B37" s="32"/>
      <c r="C37" s="27"/>
      <c r="D37" s="27"/>
      <c r="E37" s="27"/>
      <c r="F37" s="27"/>
    </row>
    <row r="38" spans="1:6" ht="12.75" customHeight="1" x14ac:dyDescent="0.2">
      <c r="A38" s="31" t="s">
        <v>146</v>
      </c>
      <c r="B38" s="39"/>
      <c r="C38" s="33"/>
      <c r="D38" s="33"/>
      <c r="E38" s="33"/>
      <c r="F38" s="33"/>
    </row>
    <row r="39" spans="1:6" x14ac:dyDescent="0.2">
      <c r="A39" s="38"/>
      <c r="B39" s="40"/>
      <c r="C39" s="20"/>
      <c r="D39" s="20"/>
      <c r="E39" s="20"/>
      <c r="F39" s="38"/>
    </row>
    <row r="40" spans="1:6" hidden="1" x14ac:dyDescent="0.2">
      <c r="A40" s="20"/>
      <c r="B40" s="20"/>
      <c r="C40" s="20"/>
      <c r="D40" s="20"/>
      <c r="E40" s="38"/>
    </row>
    <row r="41" spans="1:6" ht="12.75" hidden="1" customHeight="1" x14ac:dyDescent="0.2"/>
    <row r="42" spans="1:6" hidden="1" x14ac:dyDescent="0.2">
      <c r="A42" s="41"/>
      <c r="B42" s="41"/>
      <c r="C42" s="41"/>
      <c r="D42" s="41"/>
      <c r="E42" s="41"/>
      <c r="F42" s="24"/>
    </row>
    <row r="43" spans="1:6" hidden="1" x14ac:dyDescent="0.2">
      <c r="A43" s="41"/>
      <c r="B43" s="41"/>
      <c r="C43" s="41"/>
      <c r="D43" s="41"/>
      <c r="E43" s="41"/>
      <c r="F43" s="24"/>
    </row>
    <row r="44" spans="1:6" hidden="1" x14ac:dyDescent="0.2">
      <c r="A44" s="41"/>
      <c r="B44" s="41"/>
      <c r="C44" s="41"/>
      <c r="D44" s="41"/>
      <c r="E44" s="41"/>
      <c r="F44" s="24"/>
    </row>
    <row r="45" spans="1:6" hidden="1" x14ac:dyDescent="0.2">
      <c r="A45" s="41"/>
      <c r="B45" s="41"/>
      <c r="C45" s="41"/>
      <c r="D45" s="41"/>
      <c r="E45" s="41"/>
      <c r="F45" s="24"/>
    </row>
    <row r="46" spans="1:6" hidden="1" x14ac:dyDescent="0.2">
      <c r="A46" s="41"/>
      <c r="B46" s="41"/>
      <c r="C46" s="41"/>
      <c r="D46" s="41"/>
      <c r="E46" s="41"/>
      <c r="F46" s="24"/>
    </row>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A27 A28 A29 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18" sqref="D1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279" t="s">
        <v>153</v>
      </c>
      <c r="B1" s="279"/>
      <c r="C1" s="279"/>
      <c r="D1" s="279"/>
      <c r="E1" s="279"/>
      <c r="F1" s="279"/>
    </row>
    <row r="2" spans="1:6" ht="21" customHeight="1" x14ac:dyDescent="0.2">
      <c r="A2" s="4" t="s">
        <v>52</v>
      </c>
      <c r="B2" s="282" t="str">
        <f>'Summary and sign-off'!B2:F2</f>
        <v>Ministry of Social Development</v>
      </c>
      <c r="C2" s="282"/>
      <c r="D2" s="282"/>
      <c r="E2" s="282"/>
      <c r="F2" s="282"/>
    </row>
    <row r="3" spans="1:6" ht="21" customHeight="1" x14ac:dyDescent="0.2">
      <c r="A3" s="4" t="s">
        <v>110</v>
      </c>
      <c r="B3" s="282" t="str">
        <f>'Summary and sign-off'!B3:F3</f>
        <v>Debbie Power</v>
      </c>
      <c r="C3" s="282"/>
      <c r="D3" s="282"/>
      <c r="E3" s="282"/>
      <c r="F3" s="282"/>
    </row>
    <row r="4" spans="1:6" ht="21" customHeight="1" x14ac:dyDescent="0.2">
      <c r="A4" s="4" t="s">
        <v>111</v>
      </c>
      <c r="B4" s="282">
        <f>'Summary and sign-off'!B4:F4</f>
        <v>44378</v>
      </c>
      <c r="C4" s="282"/>
      <c r="D4" s="282"/>
      <c r="E4" s="282"/>
      <c r="F4" s="282"/>
    </row>
    <row r="5" spans="1:6" ht="21" customHeight="1" x14ac:dyDescent="0.2">
      <c r="A5" s="4" t="s">
        <v>112</v>
      </c>
      <c r="B5" s="282">
        <f>'Summary and sign-off'!B5:F5</f>
        <v>44742</v>
      </c>
      <c r="C5" s="282"/>
      <c r="D5" s="282"/>
      <c r="E5" s="282"/>
      <c r="F5" s="282"/>
    </row>
    <row r="6" spans="1:6" ht="21" customHeight="1" x14ac:dyDescent="0.2">
      <c r="A6" s="4" t="s">
        <v>154</v>
      </c>
      <c r="B6" s="277" t="s">
        <v>81</v>
      </c>
      <c r="C6" s="277"/>
      <c r="D6" s="277"/>
      <c r="E6" s="277"/>
      <c r="F6" s="277"/>
    </row>
    <row r="7" spans="1:6" ht="21" customHeight="1" x14ac:dyDescent="0.2">
      <c r="A7" s="4" t="s">
        <v>56</v>
      </c>
      <c r="B7" s="277" t="s">
        <v>83</v>
      </c>
      <c r="C7" s="277"/>
      <c r="D7" s="277"/>
      <c r="E7" s="277"/>
      <c r="F7" s="277"/>
    </row>
    <row r="8" spans="1:6" ht="36" customHeight="1" x14ac:dyDescent="0.2">
      <c r="A8" s="286" t="s">
        <v>155</v>
      </c>
      <c r="B8" s="286"/>
      <c r="C8" s="286"/>
      <c r="D8" s="286"/>
      <c r="E8" s="286"/>
      <c r="F8" s="286"/>
    </row>
    <row r="9" spans="1:6" ht="36" customHeight="1" x14ac:dyDescent="0.2">
      <c r="A9" s="294" t="s">
        <v>156</v>
      </c>
      <c r="B9" s="295"/>
      <c r="C9" s="295"/>
      <c r="D9" s="295"/>
      <c r="E9" s="295"/>
      <c r="F9" s="295"/>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25.5" x14ac:dyDescent="0.2">
      <c r="A12" s="157"/>
      <c r="B12" s="164" t="s">
        <v>1164</v>
      </c>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283" t="str">
        <f>IF('Summary and sign-off'!F60='Summary and sign-off'!F54,'Summary and sign-off'!A52,'Summary and sign-off'!A50)</f>
        <v>Not all lines have an entry for "Description", "Was the gift accepted?" and "Estimated value in NZ$"</v>
      </c>
      <c r="F25" s="283"/>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934D-71F4-49A8-A232-81A12B20246F}">
  <dimension ref="A1:AQ76"/>
  <sheetViews>
    <sheetView topLeftCell="M1" workbookViewId="0">
      <selection activeCell="P6" sqref="P6"/>
    </sheetView>
  </sheetViews>
  <sheetFormatPr defaultRowHeight="12.75" x14ac:dyDescent="0.2"/>
  <cols>
    <col min="1" max="4" width="30.7109375" customWidth="1"/>
    <col min="5" max="5" width="13.42578125" bestFit="1" customWidth="1"/>
    <col min="6" max="6" width="63.5703125" bestFit="1" customWidth="1"/>
    <col min="7" max="8" width="30.7109375" customWidth="1"/>
    <col min="9" max="9" width="14.5703125" bestFit="1" customWidth="1"/>
    <col min="10" max="11" width="30.7109375" customWidth="1"/>
    <col min="12" max="12" width="13.5703125" bestFit="1" customWidth="1"/>
    <col min="13" max="13" width="7" bestFit="1" customWidth="1"/>
    <col min="14" max="16" width="30.7109375" customWidth="1"/>
    <col min="17" max="17" width="4.85546875" customWidth="1"/>
    <col min="18" max="18" width="73.5703125" bestFit="1" customWidth="1"/>
    <col min="19" max="42" width="30.7109375" customWidth="1"/>
  </cols>
  <sheetData>
    <row r="1" spans="1:43" x14ac:dyDescent="0.2">
      <c r="A1" s="201" t="s">
        <v>961</v>
      </c>
      <c r="B1" s="201"/>
      <c r="C1" s="201"/>
      <c r="D1" s="201"/>
      <c r="E1" s="202" t="s">
        <v>962</v>
      </c>
      <c r="F1" s="202"/>
      <c r="G1" s="202"/>
      <c r="H1" s="202"/>
      <c r="I1" s="203" t="s">
        <v>963</v>
      </c>
      <c r="J1" s="203"/>
      <c r="K1" s="203"/>
      <c r="L1" s="203"/>
      <c r="M1" s="204" t="s">
        <v>964</v>
      </c>
      <c r="N1" s="204"/>
      <c r="O1" s="204"/>
      <c r="P1" s="205" t="s">
        <v>965</v>
      </c>
      <c r="Q1" s="205"/>
      <c r="R1" s="205"/>
      <c r="S1" s="206" t="s">
        <v>966</v>
      </c>
      <c r="T1" s="206"/>
      <c r="U1" s="206"/>
    </row>
    <row r="2" spans="1:43" s="227" customFormat="1" x14ac:dyDescent="0.2">
      <c r="A2" s="226"/>
      <c r="B2" s="226"/>
      <c r="C2" s="226"/>
      <c r="D2" s="226"/>
      <c r="E2" s="226"/>
      <c r="F2" s="226"/>
      <c r="G2" s="226"/>
      <c r="H2" s="226"/>
      <c r="I2" s="226"/>
      <c r="J2" s="226"/>
      <c r="K2" s="226"/>
      <c r="L2" s="226"/>
      <c r="M2" s="226"/>
      <c r="N2" s="226"/>
      <c r="O2" s="228" t="s">
        <v>1043</v>
      </c>
      <c r="P2" s="255">
        <f>+'GL Transactions_Kea'!E549</f>
        <v>6861.010000000002</v>
      </c>
      <c r="Q2" s="226"/>
      <c r="R2" s="226"/>
      <c r="S2" s="226"/>
      <c r="T2" s="226"/>
      <c r="U2" s="226"/>
    </row>
    <row r="3" spans="1:43" x14ac:dyDescent="0.2">
      <c r="A3" t="s">
        <v>961</v>
      </c>
      <c r="O3" s="229" t="s">
        <v>1044</v>
      </c>
      <c r="P3" s="256">
        <f>SUM(P11:P536)</f>
        <v>4156.9099999999989</v>
      </c>
    </row>
    <row r="4" spans="1:43" x14ac:dyDescent="0.2">
      <c r="O4" s="229"/>
      <c r="P4" s="256">
        <f>SUM(P2:P3)</f>
        <v>11017.920000000002</v>
      </c>
    </row>
    <row r="5" spans="1:43" x14ac:dyDescent="0.2">
      <c r="O5" s="229"/>
      <c r="P5" s="256"/>
    </row>
    <row r="6" spans="1:43" x14ac:dyDescent="0.2">
      <c r="O6" s="229" t="s">
        <v>1045</v>
      </c>
      <c r="P6" s="256">
        <f>+'Summary and sign-off'!B11+'Summary and sign-off'!B12+'Summary and sign-off'!B13</f>
        <v>11017.924000000003</v>
      </c>
    </row>
    <row r="7" spans="1:43" x14ac:dyDescent="0.2">
      <c r="O7" s="229" t="s">
        <v>1046</v>
      </c>
      <c r="P7" s="256">
        <f>P6-P4</f>
        <v>4.0000000008149073E-3</v>
      </c>
      <c r="R7" s="169" t="s">
        <v>1143</v>
      </c>
    </row>
    <row r="8" spans="1:43" x14ac:dyDescent="0.2">
      <c r="O8" s="229"/>
      <c r="P8" s="256"/>
    </row>
    <row r="10" spans="1:43" ht="45" x14ac:dyDescent="0.2">
      <c r="A10" s="207" t="s">
        <v>967</v>
      </c>
      <c r="B10" s="207" t="s">
        <v>968</v>
      </c>
      <c r="C10" s="207" t="s">
        <v>969</v>
      </c>
      <c r="D10" s="208" t="s">
        <v>970</v>
      </c>
      <c r="E10" s="209" t="s">
        <v>1040</v>
      </c>
      <c r="F10" s="207" t="s">
        <v>971</v>
      </c>
      <c r="G10" s="207" t="s">
        <v>972</v>
      </c>
      <c r="H10" s="208" t="s">
        <v>973</v>
      </c>
      <c r="I10" s="209" t="s">
        <v>1040</v>
      </c>
      <c r="J10" s="207" t="s">
        <v>974</v>
      </c>
      <c r="K10" s="207" t="s">
        <v>975</v>
      </c>
      <c r="L10" s="208" t="s">
        <v>976</v>
      </c>
      <c r="M10" s="209" t="s">
        <v>1040</v>
      </c>
      <c r="N10" s="207" t="s">
        <v>977</v>
      </c>
      <c r="O10" s="207" t="s">
        <v>978</v>
      </c>
      <c r="P10" s="207" t="s">
        <v>979</v>
      </c>
      <c r="Q10" s="207" t="s">
        <v>1040</v>
      </c>
      <c r="R10" s="207" t="s">
        <v>980</v>
      </c>
      <c r="S10" s="210" t="s">
        <v>981</v>
      </c>
      <c r="T10" s="211" t="s">
        <v>1040</v>
      </c>
      <c r="U10" s="212" t="s">
        <v>982</v>
      </c>
      <c r="V10" s="210" t="s">
        <v>983</v>
      </c>
      <c r="W10" s="211" t="s">
        <v>1040</v>
      </c>
      <c r="X10" s="212" t="s">
        <v>984</v>
      </c>
      <c r="Y10" s="212" t="s">
        <v>985</v>
      </c>
      <c r="Z10" s="212" t="s">
        <v>986</v>
      </c>
      <c r="AA10" s="212" t="s">
        <v>987</v>
      </c>
      <c r="AB10" s="212" t="s">
        <v>988</v>
      </c>
      <c r="AC10" s="212" t="s">
        <v>989</v>
      </c>
      <c r="AD10" s="212" t="s">
        <v>990</v>
      </c>
      <c r="AE10" s="213" t="s">
        <v>991</v>
      </c>
      <c r="AF10" s="213" t="s">
        <v>992</v>
      </c>
      <c r="AG10" s="214" t="s">
        <v>993</v>
      </c>
      <c r="AH10" s="214" t="s">
        <v>994</v>
      </c>
      <c r="AI10" s="214" t="s">
        <v>995</v>
      </c>
      <c r="AJ10" s="214" t="s">
        <v>996</v>
      </c>
      <c r="AK10" s="214" t="s">
        <v>997</v>
      </c>
      <c r="AL10" s="215" t="s">
        <v>998</v>
      </c>
      <c r="AM10" s="215" t="s">
        <v>999</v>
      </c>
      <c r="AN10" s="215" t="s">
        <v>1000</v>
      </c>
      <c r="AO10" s="215" t="s">
        <v>1001</v>
      </c>
      <c r="AP10" s="215" t="s">
        <v>1002</v>
      </c>
      <c r="AQ10" s="216" t="s">
        <v>1003</v>
      </c>
    </row>
    <row r="11" spans="1:43" x14ac:dyDescent="0.2">
      <c r="A11" s="217" t="s">
        <v>1004</v>
      </c>
      <c r="B11" s="218">
        <v>44677</v>
      </c>
      <c r="C11" s="217" t="s">
        <v>1005</v>
      </c>
      <c r="D11" s="219" t="s">
        <v>1006</v>
      </c>
      <c r="E11" s="220"/>
      <c r="F11" s="217" t="s">
        <v>1007</v>
      </c>
      <c r="G11" s="217" t="s">
        <v>1008</v>
      </c>
      <c r="H11" s="219" t="s">
        <v>1009</v>
      </c>
      <c r="I11" s="220"/>
      <c r="J11" s="217" t="s">
        <v>1010</v>
      </c>
      <c r="K11" s="217" t="s">
        <v>486</v>
      </c>
      <c r="L11" s="219" t="s">
        <v>1011</v>
      </c>
      <c r="M11" s="220"/>
      <c r="N11" s="217" t="s">
        <v>1012</v>
      </c>
      <c r="O11" s="217" t="s">
        <v>1013</v>
      </c>
      <c r="P11" s="224">
        <v>5.85</v>
      </c>
      <c r="Q11" s="224"/>
      <c r="R11" s="217" t="s">
        <v>1014</v>
      </c>
      <c r="S11" s="219" t="s">
        <v>1015</v>
      </c>
      <c r="T11" s="220"/>
      <c r="U11" s="221"/>
      <c r="V11" s="222"/>
      <c r="W11" s="223"/>
      <c r="X11" s="217" t="s">
        <v>1016</v>
      </c>
      <c r="Y11" s="217" t="s">
        <v>1017</v>
      </c>
      <c r="Z11" s="217" t="s">
        <v>1018</v>
      </c>
      <c r="AA11" s="217" t="s">
        <v>1019</v>
      </c>
      <c r="AB11" s="221"/>
      <c r="AC11" s="221"/>
      <c r="AD11" s="221"/>
      <c r="AE11" s="217" t="s">
        <v>1015</v>
      </c>
      <c r="AF11" s="218">
        <v>44672.5</v>
      </c>
      <c r="AG11" s="221"/>
      <c r="AH11" s="221"/>
      <c r="AI11" s="221"/>
      <c r="AJ11" s="221"/>
      <c r="AK11" s="217" t="s">
        <v>1020</v>
      </c>
      <c r="AL11" s="221"/>
      <c r="AM11" s="221"/>
      <c r="AN11" s="217" t="s">
        <v>1020</v>
      </c>
      <c r="AO11" s="221"/>
      <c r="AP11" s="221"/>
      <c r="AQ11" s="217" t="s">
        <v>1021</v>
      </c>
    </row>
    <row r="12" spans="1:43" x14ac:dyDescent="0.2">
      <c r="A12" s="217" t="s">
        <v>1004</v>
      </c>
      <c r="B12" s="218">
        <v>44677</v>
      </c>
      <c r="C12" s="217" t="s">
        <v>1005</v>
      </c>
      <c r="D12" s="219" t="s">
        <v>1006</v>
      </c>
      <c r="E12" s="220"/>
      <c r="F12" s="217" t="s">
        <v>1007</v>
      </c>
      <c r="G12" s="217" t="s">
        <v>1008</v>
      </c>
      <c r="H12" s="219" t="s">
        <v>1009</v>
      </c>
      <c r="I12" s="220"/>
      <c r="J12" s="217" t="s">
        <v>1010</v>
      </c>
      <c r="K12" s="217" t="s">
        <v>486</v>
      </c>
      <c r="L12" s="219" t="s">
        <v>1011</v>
      </c>
      <c r="M12" s="220"/>
      <c r="N12" s="217" t="s">
        <v>1012</v>
      </c>
      <c r="O12" s="217" t="s">
        <v>1013</v>
      </c>
      <c r="P12" s="224">
        <v>5.85</v>
      </c>
      <c r="Q12" s="224"/>
      <c r="R12" s="217" t="s">
        <v>1022</v>
      </c>
      <c r="S12" s="219" t="s">
        <v>1015</v>
      </c>
      <c r="T12" s="220"/>
      <c r="U12" s="221"/>
      <c r="V12" s="222"/>
      <c r="W12" s="223"/>
      <c r="X12" s="217" t="s">
        <v>1016</v>
      </c>
      <c r="Y12" s="217" t="s">
        <v>1017</v>
      </c>
      <c r="Z12" s="217" t="s">
        <v>1018</v>
      </c>
      <c r="AA12" s="217" t="s">
        <v>1019</v>
      </c>
      <c r="AB12" s="221"/>
      <c r="AC12" s="221"/>
      <c r="AD12" s="221"/>
      <c r="AE12" s="217" t="s">
        <v>1015</v>
      </c>
      <c r="AF12" s="218">
        <v>44672.5</v>
      </c>
      <c r="AG12" s="221"/>
      <c r="AH12" s="221"/>
      <c r="AI12" s="221"/>
      <c r="AJ12" s="221"/>
      <c r="AK12" s="217" t="s">
        <v>1020</v>
      </c>
      <c r="AL12" s="221"/>
      <c r="AM12" s="221"/>
      <c r="AN12" s="217" t="s">
        <v>1020</v>
      </c>
      <c r="AO12" s="221"/>
      <c r="AP12" s="221"/>
      <c r="AQ12" s="217" t="s">
        <v>1021</v>
      </c>
    </row>
    <row r="13" spans="1:43" x14ac:dyDescent="0.2">
      <c r="A13" s="217" t="s">
        <v>1004</v>
      </c>
      <c r="B13" s="218">
        <v>44677</v>
      </c>
      <c r="C13" s="217" t="s">
        <v>1005</v>
      </c>
      <c r="D13" s="219" t="s">
        <v>1006</v>
      </c>
      <c r="E13" s="220"/>
      <c r="F13" s="217" t="s">
        <v>1007</v>
      </c>
      <c r="G13" s="217" t="s">
        <v>1008</v>
      </c>
      <c r="H13" s="219" t="s">
        <v>1009</v>
      </c>
      <c r="I13" s="220"/>
      <c r="J13" s="217" t="s">
        <v>1010</v>
      </c>
      <c r="K13" s="217" t="s">
        <v>486</v>
      </c>
      <c r="L13" s="219" t="s">
        <v>1011</v>
      </c>
      <c r="M13" s="220"/>
      <c r="N13" s="217" t="s">
        <v>1012</v>
      </c>
      <c r="O13" s="217" t="s">
        <v>1013</v>
      </c>
      <c r="P13" s="224">
        <v>16.850000000000001</v>
      </c>
      <c r="Q13" s="224"/>
      <c r="R13" s="217" t="s">
        <v>1023</v>
      </c>
      <c r="S13" s="219" t="s">
        <v>1015</v>
      </c>
      <c r="T13" s="220"/>
      <c r="U13" s="221"/>
      <c r="V13" s="222"/>
      <c r="W13" s="223"/>
      <c r="X13" s="217" t="s">
        <v>1016</v>
      </c>
      <c r="Y13" s="217" t="s">
        <v>1017</v>
      </c>
      <c r="Z13" s="217" t="s">
        <v>1018</v>
      </c>
      <c r="AA13" s="217" t="s">
        <v>1019</v>
      </c>
      <c r="AB13" s="221"/>
      <c r="AC13" s="221"/>
      <c r="AD13" s="221"/>
      <c r="AE13" s="217" t="s">
        <v>1015</v>
      </c>
      <c r="AF13" s="218">
        <v>44672.5</v>
      </c>
      <c r="AG13" s="221"/>
      <c r="AH13" s="221"/>
      <c r="AI13" s="221"/>
      <c r="AJ13" s="221"/>
      <c r="AK13" s="217" t="s">
        <v>1020</v>
      </c>
      <c r="AL13" s="221"/>
      <c r="AM13" s="221"/>
      <c r="AN13" s="217" t="s">
        <v>1020</v>
      </c>
      <c r="AO13" s="221"/>
      <c r="AP13" s="221"/>
      <c r="AQ13" s="217" t="s">
        <v>1021</v>
      </c>
    </row>
    <row r="14" spans="1:43" x14ac:dyDescent="0.2">
      <c r="A14" s="217" t="s">
        <v>1004</v>
      </c>
      <c r="B14" s="218">
        <v>44677</v>
      </c>
      <c r="C14" s="217" t="s">
        <v>1005</v>
      </c>
      <c r="D14" s="219" t="s">
        <v>1006</v>
      </c>
      <c r="E14" s="220"/>
      <c r="F14" s="217" t="s">
        <v>1007</v>
      </c>
      <c r="G14" s="217" t="s">
        <v>1008</v>
      </c>
      <c r="H14" s="219" t="s">
        <v>1009</v>
      </c>
      <c r="I14" s="220"/>
      <c r="J14" s="217" t="s">
        <v>1010</v>
      </c>
      <c r="K14" s="217" t="s">
        <v>486</v>
      </c>
      <c r="L14" s="219" t="s">
        <v>1011</v>
      </c>
      <c r="M14" s="220"/>
      <c r="N14" s="217" t="s">
        <v>1012</v>
      </c>
      <c r="O14" s="217" t="s">
        <v>1013</v>
      </c>
      <c r="P14" s="224">
        <v>231.95</v>
      </c>
      <c r="Q14" s="224"/>
      <c r="R14" s="217" t="s">
        <v>1024</v>
      </c>
      <c r="S14" s="219" t="s">
        <v>1015</v>
      </c>
      <c r="T14" s="220"/>
      <c r="U14" s="221"/>
      <c r="V14" s="222"/>
      <c r="W14" s="223"/>
      <c r="X14" s="217" t="s">
        <v>1016</v>
      </c>
      <c r="Y14" s="217" t="s">
        <v>1017</v>
      </c>
      <c r="Z14" s="217" t="s">
        <v>1018</v>
      </c>
      <c r="AA14" s="217" t="s">
        <v>1019</v>
      </c>
      <c r="AB14" s="221"/>
      <c r="AC14" s="221"/>
      <c r="AD14" s="221"/>
      <c r="AE14" s="217" t="s">
        <v>1015</v>
      </c>
      <c r="AF14" s="218">
        <v>44672.5</v>
      </c>
      <c r="AG14" s="221"/>
      <c r="AH14" s="221"/>
      <c r="AI14" s="221"/>
      <c r="AJ14" s="221"/>
      <c r="AK14" s="217" t="s">
        <v>1020</v>
      </c>
      <c r="AL14" s="221"/>
      <c r="AM14" s="221"/>
      <c r="AN14" s="217" t="s">
        <v>1020</v>
      </c>
      <c r="AO14" s="221"/>
      <c r="AP14" s="221"/>
      <c r="AQ14" s="217" t="s">
        <v>1021</v>
      </c>
    </row>
    <row r="15" spans="1:43" x14ac:dyDescent="0.2">
      <c r="A15" s="217" t="s">
        <v>1004</v>
      </c>
      <c r="B15" s="218">
        <v>44677</v>
      </c>
      <c r="C15" s="217" t="s">
        <v>1005</v>
      </c>
      <c r="D15" s="219" t="s">
        <v>1006</v>
      </c>
      <c r="E15" s="220"/>
      <c r="F15" s="217" t="s">
        <v>1007</v>
      </c>
      <c r="G15" s="217" t="s">
        <v>1008</v>
      </c>
      <c r="H15" s="219" t="s">
        <v>1009</v>
      </c>
      <c r="I15" s="220"/>
      <c r="J15" s="217" t="s">
        <v>1010</v>
      </c>
      <c r="K15" s="217" t="s">
        <v>486</v>
      </c>
      <c r="L15" s="219" t="s">
        <v>1011</v>
      </c>
      <c r="M15" s="220"/>
      <c r="N15" s="217" t="s">
        <v>1012</v>
      </c>
      <c r="O15" s="217" t="s">
        <v>1013</v>
      </c>
      <c r="P15" s="224">
        <v>337.85</v>
      </c>
      <c r="Q15" s="224"/>
      <c r="R15" s="217" t="s">
        <v>1025</v>
      </c>
      <c r="S15" s="219" t="s">
        <v>1015</v>
      </c>
      <c r="T15" s="220"/>
      <c r="U15" s="221"/>
      <c r="V15" s="222"/>
      <c r="W15" s="223"/>
      <c r="X15" s="217" t="s">
        <v>1016</v>
      </c>
      <c r="Y15" s="217" t="s">
        <v>1017</v>
      </c>
      <c r="Z15" s="217" t="s">
        <v>1018</v>
      </c>
      <c r="AA15" s="217" t="s">
        <v>1019</v>
      </c>
      <c r="AB15" s="221"/>
      <c r="AC15" s="221"/>
      <c r="AD15" s="221"/>
      <c r="AE15" s="217" t="s">
        <v>1015</v>
      </c>
      <c r="AF15" s="218">
        <v>44672.5</v>
      </c>
      <c r="AG15" s="221"/>
      <c r="AH15" s="221"/>
      <c r="AI15" s="221"/>
      <c r="AJ15" s="221"/>
      <c r="AK15" s="217" t="s">
        <v>1020</v>
      </c>
      <c r="AL15" s="221"/>
      <c r="AM15" s="221"/>
      <c r="AN15" s="217" t="s">
        <v>1020</v>
      </c>
      <c r="AO15" s="221"/>
      <c r="AP15" s="221"/>
      <c r="AQ15" s="217" t="s">
        <v>1021</v>
      </c>
    </row>
    <row r="16" spans="1:43" x14ac:dyDescent="0.2">
      <c r="A16" s="217" t="s">
        <v>1004</v>
      </c>
      <c r="B16" s="218">
        <v>44677</v>
      </c>
      <c r="C16" s="217" t="s">
        <v>1005</v>
      </c>
      <c r="D16" s="219" t="s">
        <v>1006</v>
      </c>
      <c r="E16" s="220"/>
      <c r="F16" s="217" t="s">
        <v>1007</v>
      </c>
      <c r="G16" s="217" t="s">
        <v>1008</v>
      </c>
      <c r="H16" s="219" t="s">
        <v>1009</v>
      </c>
      <c r="I16" s="220"/>
      <c r="J16" s="217" t="s">
        <v>1010</v>
      </c>
      <c r="K16" s="217" t="s">
        <v>486</v>
      </c>
      <c r="L16" s="219" t="s">
        <v>1011</v>
      </c>
      <c r="M16" s="220"/>
      <c r="N16" s="217" t="s">
        <v>1012</v>
      </c>
      <c r="O16" s="217" t="s">
        <v>1013</v>
      </c>
      <c r="P16" s="224">
        <v>429.54</v>
      </c>
      <c r="Q16" s="224"/>
      <c r="R16" s="217" t="s">
        <v>1026</v>
      </c>
      <c r="S16" s="219" t="s">
        <v>1015</v>
      </c>
      <c r="T16" s="220"/>
      <c r="U16" s="221"/>
      <c r="V16" s="222"/>
      <c r="W16" s="223"/>
      <c r="X16" s="217" t="s">
        <v>1016</v>
      </c>
      <c r="Y16" s="217" t="s">
        <v>1017</v>
      </c>
      <c r="Z16" s="217" t="s">
        <v>1018</v>
      </c>
      <c r="AA16" s="217" t="s">
        <v>1019</v>
      </c>
      <c r="AB16" s="221"/>
      <c r="AC16" s="221"/>
      <c r="AD16" s="221"/>
      <c r="AE16" s="217" t="s">
        <v>1015</v>
      </c>
      <c r="AF16" s="218">
        <v>44672.5</v>
      </c>
      <c r="AG16" s="221"/>
      <c r="AH16" s="221"/>
      <c r="AI16" s="221"/>
      <c r="AJ16" s="221"/>
      <c r="AK16" s="217" t="s">
        <v>1020</v>
      </c>
      <c r="AL16" s="221"/>
      <c r="AM16" s="221"/>
      <c r="AN16" s="217" t="s">
        <v>1020</v>
      </c>
      <c r="AO16" s="221"/>
      <c r="AP16" s="221"/>
      <c r="AQ16" s="217" t="s">
        <v>1021</v>
      </c>
    </row>
    <row r="17" spans="1:43" x14ac:dyDescent="0.2">
      <c r="A17" s="217" t="s">
        <v>1004</v>
      </c>
      <c r="B17" s="218">
        <v>44677</v>
      </c>
      <c r="C17" s="217" t="s">
        <v>1005</v>
      </c>
      <c r="D17" s="219" t="s">
        <v>1006</v>
      </c>
      <c r="E17" s="220"/>
      <c r="F17" s="217" t="s">
        <v>1007</v>
      </c>
      <c r="G17" s="217" t="s">
        <v>1008</v>
      </c>
      <c r="H17" s="219" t="s">
        <v>1009</v>
      </c>
      <c r="I17" s="220"/>
      <c r="J17" s="217" t="s">
        <v>1027</v>
      </c>
      <c r="K17" s="217" t="s">
        <v>1028</v>
      </c>
      <c r="L17" s="219" t="s">
        <v>1011</v>
      </c>
      <c r="M17" s="220"/>
      <c r="N17" s="217" t="s">
        <v>1012</v>
      </c>
      <c r="O17" s="217" t="s">
        <v>1013</v>
      </c>
      <c r="P17" s="224">
        <v>7.5</v>
      </c>
      <c r="Q17" s="224"/>
      <c r="R17" s="217" t="s">
        <v>931</v>
      </c>
      <c r="S17" s="219" t="s">
        <v>1015</v>
      </c>
      <c r="T17" s="220"/>
      <c r="U17" s="221"/>
      <c r="V17" s="222"/>
      <c r="W17" s="223"/>
      <c r="X17" s="217" t="s">
        <v>1016</v>
      </c>
      <c r="Y17" s="217" t="s">
        <v>1017</v>
      </c>
      <c r="Z17" s="217" t="s">
        <v>1018</v>
      </c>
      <c r="AA17" s="217" t="s">
        <v>1019</v>
      </c>
      <c r="AB17" s="221"/>
      <c r="AC17" s="221"/>
      <c r="AD17" s="221"/>
      <c r="AE17" s="217" t="s">
        <v>1015</v>
      </c>
      <c r="AF17" s="218">
        <v>44672.5</v>
      </c>
      <c r="AG17" s="221"/>
      <c r="AH17" s="221"/>
      <c r="AI17" s="221"/>
      <c r="AJ17" s="221"/>
      <c r="AK17" s="217" t="s">
        <v>1020</v>
      </c>
      <c r="AL17" s="221"/>
      <c r="AM17" s="221"/>
      <c r="AN17" s="217" t="s">
        <v>1020</v>
      </c>
      <c r="AO17" s="221"/>
      <c r="AP17" s="221"/>
      <c r="AQ17" s="217" t="s">
        <v>1021</v>
      </c>
    </row>
    <row r="18" spans="1:43" x14ac:dyDescent="0.2">
      <c r="A18" s="217" t="s">
        <v>1004</v>
      </c>
      <c r="B18" s="218">
        <v>44677</v>
      </c>
      <c r="C18" s="217" t="s">
        <v>1005</v>
      </c>
      <c r="D18" s="219" t="s">
        <v>1006</v>
      </c>
      <c r="E18" s="220"/>
      <c r="F18" s="217" t="s">
        <v>1007</v>
      </c>
      <c r="G18" s="217" t="s">
        <v>1008</v>
      </c>
      <c r="H18" s="219" t="s">
        <v>1009</v>
      </c>
      <c r="I18" s="220"/>
      <c r="J18" s="217" t="s">
        <v>1027</v>
      </c>
      <c r="K18" s="217" t="s">
        <v>1028</v>
      </c>
      <c r="L18" s="219" t="s">
        <v>1011</v>
      </c>
      <c r="M18" s="220"/>
      <c r="N18" s="217" t="s">
        <v>1012</v>
      </c>
      <c r="O18" s="217" t="s">
        <v>1013</v>
      </c>
      <c r="P18" s="224">
        <v>249.27</v>
      </c>
      <c r="Q18" s="224"/>
      <c r="R18" s="217" t="s">
        <v>1029</v>
      </c>
      <c r="S18" s="219" t="s">
        <v>1015</v>
      </c>
      <c r="T18" s="220"/>
      <c r="U18" s="221"/>
      <c r="V18" s="222"/>
      <c r="W18" s="223"/>
      <c r="X18" s="217" t="s">
        <v>1016</v>
      </c>
      <c r="Y18" s="217" t="s">
        <v>1017</v>
      </c>
      <c r="Z18" s="217" t="s">
        <v>1018</v>
      </c>
      <c r="AA18" s="217" t="s">
        <v>1019</v>
      </c>
      <c r="AB18" s="221"/>
      <c r="AC18" s="221"/>
      <c r="AD18" s="221"/>
      <c r="AE18" s="217" t="s">
        <v>1015</v>
      </c>
      <c r="AF18" s="218">
        <v>44672.5</v>
      </c>
      <c r="AG18" s="221"/>
      <c r="AH18" s="221"/>
      <c r="AI18" s="221"/>
      <c r="AJ18" s="221"/>
      <c r="AK18" s="217" t="s">
        <v>1020</v>
      </c>
      <c r="AL18" s="221"/>
      <c r="AM18" s="221"/>
      <c r="AN18" s="217" t="s">
        <v>1020</v>
      </c>
      <c r="AO18" s="221"/>
      <c r="AP18" s="221"/>
      <c r="AQ18" s="217" t="s">
        <v>1021</v>
      </c>
    </row>
    <row r="19" spans="1:43" x14ac:dyDescent="0.2">
      <c r="A19" s="217" t="s">
        <v>1004</v>
      </c>
      <c r="B19" s="218">
        <v>44677</v>
      </c>
      <c r="C19" s="217" t="s">
        <v>1005</v>
      </c>
      <c r="D19" s="219" t="s">
        <v>1006</v>
      </c>
      <c r="E19" s="220"/>
      <c r="F19" s="217" t="s">
        <v>1007</v>
      </c>
      <c r="G19" s="217" t="s">
        <v>1008</v>
      </c>
      <c r="H19" s="219" t="s">
        <v>1009</v>
      </c>
      <c r="I19" s="220"/>
      <c r="J19" s="217" t="s">
        <v>1030</v>
      </c>
      <c r="K19" s="217" t="s">
        <v>488</v>
      </c>
      <c r="L19" s="219" t="s">
        <v>1011</v>
      </c>
      <c r="M19" s="220"/>
      <c r="N19" s="217" t="s">
        <v>1012</v>
      </c>
      <c r="O19" s="217" t="s">
        <v>1013</v>
      </c>
      <c r="P19" s="224">
        <v>0.5</v>
      </c>
      <c r="Q19" s="224"/>
      <c r="R19" s="217" t="s">
        <v>931</v>
      </c>
      <c r="S19" s="219" t="s">
        <v>1015</v>
      </c>
      <c r="T19" s="220"/>
      <c r="U19" s="221"/>
      <c r="V19" s="222"/>
      <c r="W19" s="223"/>
      <c r="X19" s="217" t="s">
        <v>1016</v>
      </c>
      <c r="Y19" s="217" t="s">
        <v>1017</v>
      </c>
      <c r="Z19" s="217" t="s">
        <v>1018</v>
      </c>
      <c r="AA19" s="217" t="s">
        <v>1019</v>
      </c>
      <c r="AB19" s="221"/>
      <c r="AC19" s="221"/>
      <c r="AD19" s="221"/>
      <c r="AE19" s="217" t="s">
        <v>1015</v>
      </c>
      <c r="AF19" s="218">
        <v>44672.5</v>
      </c>
      <c r="AG19" s="221"/>
      <c r="AH19" s="221"/>
      <c r="AI19" s="221"/>
      <c r="AJ19" s="221"/>
      <c r="AK19" s="217" t="s">
        <v>1020</v>
      </c>
      <c r="AL19" s="221"/>
      <c r="AM19" s="221"/>
      <c r="AN19" s="217" t="s">
        <v>1020</v>
      </c>
      <c r="AO19" s="221"/>
      <c r="AP19" s="221"/>
      <c r="AQ19" s="217" t="s">
        <v>1021</v>
      </c>
    </row>
    <row r="20" spans="1:43" x14ac:dyDescent="0.2">
      <c r="A20" s="217" t="s">
        <v>1004</v>
      </c>
      <c r="B20" s="218">
        <v>44681</v>
      </c>
      <c r="C20" s="217" t="s">
        <v>1031</v>
      </c>
      <c r="D20" s="219" t="s">
        <v>1032</v>
      </c>
      <c r="E20" s="220"/>
      <c r="F20" s="217" t="s">
        <v>1037</v>
      </c>
      <c r="G20" s="217" t="s">
        <v>1008</v>
      </c>
      <c r="H20" s="219" t="s">
        <v>1009</v>
      </c>
      <c r="I20" s="220"/>
      <c r="J20" s="217" t="s">
        <v>1034</v>
      </c>
      <c r="K20" s="217" t="s">
        <v>1035</v>
      </c>
      <c r="L20" s="219" t="s">
        <v>1011</v>
      </c>
      <c r="M20" s="220"/>
      <c r="N20" s="217" t="s">
        <v>1012</v>
      </c>
      <c r="O20" s="239" t="s">
        <v>1038</v>
      </c>
      <c r="P20" s="270">
        <f>371.85</f>
        <v>371.85</v>
      </c>
      <c r="Q20" s="224"/>
      <c r="R20" s="239" t="s">
        <v>1039</v>
      </c>
      <c r="S20" s="222"/>
      <c r="T20" s="223"/>
      <c r="U20" s="221"/>
      <c r="V20" s="222"/>
      <c r="W20" s="223"/>
      <c r="X20" s="217" t="s">
        <v>1036</v>
      </c>
      <c r="Y20" s="221"/>
      <c r="Z20" s="221"/>
      <c r="AA20" s="221"/>
      <c r="AB20" s="221"/>
      <c r="AC20" s="221"/>
      <c r="AD20" s="221"/>
      <c r="AE20" s="221"/>
      <c r="AF20" s="221"/>
      <c r="AG20" s="221"/>
      <c r="AH20" s="221"/>
      <c r="AI20" s="221"/>
      <c r="AJ20" s="221"/>
      <c r="AK20" s="217" t="s">
        <v>1020</v>
      </c>
      <c r="AL20" s="221"/>
      <c r="AM20" s="221"/>
      <c r="AN20" s="217" t="s">
        <v>1020</v>
      </c>
      <c r="AO20" s="221"/>
      <c r="AP20" s="221"/>
      <c r="AQ20" s="217" t="s">
        <v>1033</v>
      </c>
    </row>
    <row r="21" spans="1:43" x14ac:dyDescent="0.2">
      <c r="A21" s="230" t="s">
        <v>1047</v>
      </c>
      <c r="B21" s="231">
        <v>44694</v>
      </c>
      <c r="C21" s="230" t="s">
        <v>1005</v>
      </c>
      <c r="D21" s="232" t="s">
        <v>1006</v>
      </c>
      <c r="E21" s="233"/>
      <c r="F21" s="230" t="s">
        <v>1048</v>
      </c>
      <c r="G21" s="230" t="s">
        <v>1008</v>
      </c>
      <c r="H21" s="232" t="s">
        <v>1009</v>
      </c>
      <c r="I21" s="233"/>
      <c r="J21" s="230" t="s">
        <v>1049</v>
      </c>
      <c r="K21" s="230" t="s">
        <v>489</v>
      </c>
      <c r="L21" s="232" t="s">
        <v>1011</v>
      </c>
      <c r="M21" s="233"/>
      <c r="N21" s="230" t="s">
        <v>1012</v>
      </c>
      <c r="O21" s="230" t="s">
        <v>1050</v>
      </c>
      <c r="P21" s="234">
        <v>202.59</v>
      </c>
      <c r="Q21" s="235"/>
      <c r="R21" s="230" t="s">
        <v>1051</v>
      </c>
      <c r="S21" s="232" t="s">
        <v>1052</v>
      </c>
      <c r="T21" s="233"/>
      <c r="U21" s="236"/>
      <c r="V21" s="237"/>
      <c r="W21" s="238"/>
      <c r="X21" s="230" t="s">
        <v>1053</v>
      </c>
      <c r="Y21" s="230" t="s">
        <v>1054</v>
      </c>
      <c r="Z21" s="230" t="s">
        <v>904</v>
      </c>
      <c r="AA21" s="230" t="s">
        <v>1019</v>
      </c>
      <c r="AB21" s="236"/>
      <c r="AC21" s="236"/>
      <c r="AD21" s="236"/>
      <c r="AE21" s="230" t="s">
        <v>1052</v>
      </c>
      <c r="AF21" s="231">
        <v>44681.5</v>
      </c>
      <c r="AG21" s="236"/>
      <c r="AH21" s="236"/>
      <c r="AI21" s="236"/>
      <c r="AJ21" s="236"/>
      <c r="AK21" s="230" t="s">
        <v>1020</v>
      </c>
      <c r="AL21" s="236"/>
      <c r="AM21" s="236"/>
      <c r="AN21" s="230" t="s">
        <v>1020</v>
      </c>
      <c r="AO21" s="236"/>
      <c r="AP21" s="236"/>
      <c r="AQ21" s="230" t="s">
        <v>1021</v>
      </c>
    </row>
    <row r="22" spans="1:43" x14ac:dyDescent="0.2">
      <c r="A22" s="230" t="s">
        <v>1047</v>
      </c>
      <c r="B22" s="231">
        <v>44701</v>
      </c>
      <c r="C22" s="230" t="s">
        <v>1031</v>
      </c>
      <c r="D22" s="232" t="s">
        <v>1032</v>
      </c>
      <c r="E22" s="233"/>
      <c r="F22" s="230" t="s">
        <v>1055</v>
      </c>
      <c r="G22" s="230" t="s">
        <v>1008</v>
      </c>
      <c r="H22" s="232" t="s">
        <v>1009</v>
      </c>
      <c r="I22" s="233"/>
      <c r="J22" s="230" t="s">
        <v>1049</v>
      </c>
      <c r="K22" s="230" t="s">
        <v>489</v>
      </c>
      <c r="L22" s="232" t="s">
        <v>1011</v>
      </c>
      <c r="M22" s="233"/>
      <c r="N22" s="230" t="s">
        <v>1012</v>
      </c>
      <c r="O22" s="240" t="s">
        <v>1056</v>
      </c>
      <c r="P22" s="263">
        <f>202.59</f>
        <v>202.59</v>
      </c>
      <c r="Q22" s="235"/>
      <c r="R22" s="254" t="s">
        <v>1057</v>
      </c>
      <c r="S22" s="253"/>
      <c r="T22" s="238"/>
      <c r="U22" s="236"/>
      <c r="V22" s="237"/>
      <c r="W22" s="238"/>
      <c r="X22" s="230" t="s">
        <v>1058</v>
      </c>
      <c r="Y22" s="236"/>
      <c r="Z22" s="236"/>
      <c r="AA22" s="236"/>
      <c r="AB22" s="236"/>
      <c r="AC22" s="236"/>
      <c r="AD22" s="236"/>
      <c r="AE22" s="236"/>
      <c r="AF22" s="236"/>
      <c r="AG22" s="236"/>
      <c r="AH22" s="236"/>
      <c r="AI22" s="236"/>
      <c r="AJ22" s="236"/>
      <c r="AK22" s="230" t="s">
        <v>1020</v>
      </c>
      <c r="AL22" s="236"/>
      <c r="AM22" s="236"/>
      <c r="AN22" s="230" t="s">
        <v>1020</v>
      </c>
      <c r="AO22" s="236"/>
      <c r="AP22" s="236"/>
      <c r="AQ22" s="230" t="s">
        <v>1033</v>
      </c>
    </row>
    <row r="23" spans="1:43" x14ac:dyDescent="0.2">
      <c r="A23" s="230" t="s">
        <v>1047</v>
      </c>
      <c r="B23" s="231">
        <v>44686</v>
      </c>
      <c r="C23" s="230" t="s">
        <v>1031</v>
      </c>
      <c r="D23" s="232" t="s">
        <v>1032</v>
      </c>
      <c r="E23" s="233"/>
      <c r="F23" s="230" t="s">
        <v>1059</v>
      </c>
      <c r="G23" s="230" t="s">
        <v>1008</v>
      </c>
      <c r="H23" s="232" t="s">
        <v>1009</v>
      </c>
      <c r="I23" s="233"/>
      <c r="J23" s="230" t="s">
        <v>1034</v>
      </c>
      <c r="K23" s="230" t="s">
        <v>1035</v>
      </c>
      <c r="L23" s="232" t="s">
        <v>1011</v>
      </c>
      <c r="M23" s="233"/>
      <c r="N23" s="230" t="s">
        <v>1012</v>
      </c>
      <c r="O23" s="240" t="s">
        <v>1060</v>
      </c>
      <c r="P23" s="271">
        <v>-371.85</v>
      </c>
      <c r="Q23" s="242"/>
      <c r="R23" s="240" t="s">
        <v>1039</v>
      </c>
      <c r="S23" s="237"/>
      <c r="T23" s="238"/>
      <c r="U23" s="236"/>
      <c r="V23" s="237"/>
      <c r="W23" s="238"/>
      <c r="X23" s="230" t="s">
        <v>1061</v>
      </c>
      <c r="Y23" s="236"/>
      <c r="Z23" s="236"/>
      <c r="AA23" s="236"/>
      <c r="AB23" s="236"/>
      <c r="AC23" s="236"/>
      <c r="AD23" s="236"/>
      <c r="AE23" s="236"/>
      <c r="AF23" s="236"/>
      <c r="AG23" s="236"/>
      <c r="AH23" s="236"/>
      <c r="AI23" s="236"/>
      <c r="AJ23" s="236"/>
      <c r="AK23" s="230" t="s">
        <v>1020</v>
      </c>
      <c r="AL23" s="236"/>
      <c r="AM23" s="236"/>
      <c r="AN23" s="230" t="s">
        <v>1020</v>
      </c>
      <c r="AO23" s="236"/>
      <c r="AP23" s="236"/>
      <c r="AQ23" s="230" t="s">
        <v>1033</v>
      </c>
    </row>
    <row r="24" spans="1:43" x14ac:dyDescent="0.2">
      <c r="A24" s="230" t="s">
        <v>1047</v>
      </c>
      <c r="B24" s="231">
        <v>44712</v>
      </c>
      <c r="C24" s="230" t="s">
        <v>1031</v>
      </c>
      <c r="D24" s="232" t="s">
        <v>1032</v>
      </c>
      <c r="E24" s="233"/>
      <c r="F24" s="230" t="s">
        <v>1062</v>
      </c>
      <c r="G24" s="230" t="s">
        <v>1008</v>
      </c>
      <c r="H24" s="232" t="s">
        <v>1009</v>
      </c>
      <c r="I24" s="233"/>
      <c r="J24" s="230" t="s">
        <v>1034</v>
      </c>
      <c r="K24" s="230" t="s">
        <v>1035</v>
      </c>
      <c r="L24" s="232" t="s">
        <v>1011</v>
      </c>
      <c r="M24" s="233"/>
      <c r="N24" s="230" t="s">
        <v>1012</v>
      </c>
      <c r="O24" s="230" t="s">
        <v>1063</v>
      </c>
      <c r="P24" s="252">
        <f>371.85*0+52.8*0</f>
        <v>0</v>
      </c>
      <c r="Q24" s="235"/>
      <c r="R24" s="230" t="s">
        <v>1064</v>
      </c>
      <c r="S24" s="237"/>
      <c r="T24" s="238"/>
      <c r="U24" s="236"/>
      <c r="V24" s="237"/>
      <c r="W24" s="238"/>
      <c r="X24" s="230" t="s">
        <v>1036</v>
      </c>
      <c r="Y24" s="236"/>
      <c r="Z24" s="236"/>
      <c r="AA24" s="236"/>
      <c r="AB24" s="236"/>
      <c r="AC24" s="236"/>
      <c r="AD24" s="236"/>
      <c r="AE24" s="236"/>
      <c r="AF24" s="236"/>
      <c r="AG24" s="236"/>
      <c r="AH24" s="236"/>
      <c r="AI24" s="236"/>
      <c r="AJ24" s="236"/>
      <c r="AK24" s="230" t="s">
        <v>1020</v>
      </c>
      <c r="AL24" s="236"/>
      <c r="AM24" s="236"/>
      <c r="AN24" s="230" t="s">
        <v>1020</v>
      </c>
      <c r="AO24" s="236"/>
      <c r="AP24" s="236"/>
      <c r="AQ24" s="230" t="s">
        <v>1033</v>
      </c>
    </row>
    <row r="25" spans="1:43" x14ac:dyDescent="0.2">
      <c r="A25" s="230" t="s">
        <v>1047</v>
      </c>
      <c r="B25" s="231">
        <v>44712</v>
      </c>
      <c r="C25" s="230" t="s">
        <v>1031</v>
      </c>
      <c r="D25" s="232" t="s">
        <v>1032</v>
      </c>
      <c r="E25" s="233"/>
      <c r="F25" s="230" t="s">
        <v>1065</v>
      </c>
      <c r="G25" s="230" t="s">
        <v>1008</v>
      </c>
      <c r="H25" s="232" t="s">
        <v>1009</v>
      </c>
      <c r="I25" s="233"/>
      <c r="J25" s="230" t="s">
        <v>1027</v>
      </c>
      <c r="K25" s="230" t="s">
        <v>1028</v>
      </c>
      <c r="L25" s="232" t="s">
        <v>1011</v>
      </c>
      <c r="M25" s="233"/>
      <c r="N25" s="230" t="s">
        <v>1012</v>
      </c>
      <c r="O25" s="230" t="s">
        <v>1066</v>
      </c>
      <c r="P25" s="241">
        <v>0.5</v>
      </c>
      <c r="Q25" s="235"/>
      <c r="R25" s="244" t="s">
        <v>1023</v>
      </c>
      <c r="S25" s="245"/>
      <c r="T25" s="246" t="str">
        <f t="shared" ref="T25:T52" si="0">RIGHT(R25,10)</f>
        <v>20/04/2022</v>
      </c>
      <c r="U25" s="236"/>
      <c r="V25" s="237"/>
      <c r="W25" s="238"/>
      <c r="X25" s="230" t="s">
        <v>1058</v>
      </c>
      <c r="Y25" s="236"/>
      <c r="Z25" s="236"/>
      <c r="AA25" s="236"/>
      <c r="AB25" s="236"/>
      <c r="AC25" s="236"/>
      <c r="AD25" s="236"/>
      <c r="AE25" s="236"/>
      <c r="AF25" s="236"/>
      <c r="AG25" s="236"/>
      <c r="AH25" s="236"/>
      <c r="AI25" s="236"/>
      <c r="AJ25" s="236"/>
      <c r="AK25" s="230" t="s">
        <v>1020</v>
      </c>
      <c r="AL25" s="236"/>
      <c r="AM25" s="236"/>
      <c r="AN25" s="230" t="s">
        <v>1020</v>
      </c>
      <c r="AO25" s="236"/>
      <c r="AP25" s="236"/>
      <c r="AQ25" s="230" t="s">
        <v>1033</v>
      </c>
    </row>
    <row r="26" spans="1:43" x14ac:dyDescent="0.2">
      <c r="A26" s="230" t="s">
        <v>1047</v>
      </c>
      <c r="B26" s="231">
        <v>44712</v>
      </c>
      <c r="C26" s="230" t="s">
        <v>1031</v>
      </c>
      <c r="D26" s="232" t="s">
        <v>1032</v>
      </c>
      <c r="E26" s="233"/>
      <c r="F26" s="230" t="s">
        <v>1065</v>
      </c>
      <c r="G26" s="230" t="s">
        <v>1008</v>
      </c>
      <c r="H26" s="232" t="s">
        <v>1009</v>
      </c>
      <c r="I26" s="233"/>
      <c r="J26" s="230" t="s">
        <v>1027</v>
      </c>
      <c r="K26" s="230" t="s">
        <v>1028</v>
      </c>
      <c r="L26" s="232" t="s">
        <v>1011</v>
      </c>
      <c r="M26" s="233"/>
      <c r="N26" s="230" t="s">
        <v>1012</v>
      </c>
      <c r="O26" s="230" t="s">
        <v>1066</v>
      </c>
      <c r="P26" s="241">
        <v>0.5</v>
      </c>
      <c r="Q26" s="235"/>
      <c r="R26" s="244" t="s">
        <v>1023</v>
      </c>
      <c r="S26" s="245"/>
      <c r="T26" s="246" t="str">
        <f t="shared" si="0"/>
        <v>20/04/2022</v>
      </c>
      <c r="U26" s="236"/>
      <c r="V26" s="237"/>
      <c r="W26" s="238"/>
      <c r="X26" s="230" t="s">
        <v>1058</v>
      </c>
      <c r="Y26" s="236"/>
      <c r="Z26" s="236"/>
      <c r="AA26" s="236"/>
      <c r="AB26" s="236"/>
      <c r="AC26" s="236"/>
      <c r="AD26" s="236"/>
      <c r="AE26" s="236"/>
      <c r="AF26" s="236"/>
      <c r="AG26" s="236"/>
      <c r="AH26" s="236"/>
      <c r="AI26" s="236"/>
      <c r="AJ26" s="236"/>
      <c r="AK26" s="230" t="s">
        <v>1020</v>
      </c>
      <c r="AL26" s="236"/>
      <c r="AM26" s="236"/>
      <c r="AN26" s="230" t="s">
        <v>1020</v>
      </c>
      <c r="AO26" s="236"/>
      <c r="AP26" s="236"/>
      <c r="AQ26" s="230" t="s">
        <v>1033</v>
      </c>
    </row>
    <row r="27" spans="1:43" x14ac:dyDescent="0.2">
      <c r="A27" s="230" t="s">
        <v>1047</v>
      </c>
      <c r="B27" s="231">
        <v>44712</v>
      </c>
      <c r="C27" s="230" t="s">
        <v>1031</v>
      </c>
      <c r="D27" s="232" t="s">
        <v>1032</v>
      </c>
      <c r="E27" s="233"/>
      <c r="F27" s="230" t="s">
        <v>1065</v>
      </c>
      <c r="G27" s="230" t="s">
        <v>1008</v>
      </c>
      <c r="H27" s="232" t="s">
        <v>1009</v>
      </c>
      <c r="I27" s="233"/>
      <c r="J27" s="230" t="s">
        <v>1027</v>
      </c>
      <c r="K27" s="230" t="s">
        <v>1028</v>
      </c>
      <c r="L27" s="232" t="s">
        <v>1011</v>
      </c>
      <c r="M27" s="233"/>
      <c r="N27" s="230" t="s">
        <v>1012</v>
      </c>
      <c r="O27" s="230" t="s">
        <v>1066</v>
      </c>
      <c r="P27" s="241">
        <v>0.5</v>
      </c>
      <c r="Q27" s="235"/>
      <c r="R27" s="244" t="s">
        <v>1023</v>
      </c>
      <c r="S27" s="245"/>
      <c r="T27" s="246" t="str">
        <f t="shared" si="0"/>
        <v>20/04/2022</v>
      </c>
      <c r="U27" s="236"/>
      <c r="V27" s="237"/>
      <c r="W27" s="238"/>
      <c r="X27" s="230" t="s">
        <v>1058</v>
      </c>
      <c r="Y27" s="236"/>
      <c r="Z27" s="236"/>
      <c r="AA27" s="236"/>
      <c r="AB27" s="236"/>
      <c r="AC27" s="236"/>
      <c r="AD27" s="236"/>
      <c r="AE27" s="236"/>
      <c r="AF27" s="236"/>
      <c r="AG27" s="236"/>
      <c r="AH27" s="236"/>
      <c r="AI27" s="236"/>
      <c r="AJ27" s="236"/>
      <c r="AK27" s="230" t="s">
        <v>1020</v>
      </c>
      <c r="AL27" s="236"/>
      <c r="AM27" s="236"/>
      <c r="AN27" s="230" t="s">
        <v>1020</v>
      </c>
      <c r="AO27" s="236"/>
      <c r="AP27" s="236"/>
      <c r="AQ27" s="230" t="s">
        <v>1033</v>
      </c>
    </row>
    <row r="28" spans="1:43" x14ac:dyDescent="0.2">
      <c r="A28" s="230" t="s">
        <v>1047</v>
      </c>
      <c r="B28" s="231">
        <v>44712</v>
      </c>
      <c r="C28" s="230" t="s">
        <v>1031</v>
      </c>
      <c r="D28" s="232" t="s">
        <v>1032</v>
      </c>
      <c r="E28" s="233"/>
      <c r="F28" s="230" t="s">
        <v>1065</v>
      </c>
      <c r="G28" s="230" t="s">
        <v>1008</v>
      </c>
      <c r="H28" s="232" t="s">
        <v>1009</v>
      </c>
      <c r="I28" s="233"/>
      <c r="J28" s="230" t="s">
        <v>1027</v>
      </c>
      <c r="K28" s="230" t="s">
        <v>1028</v>
      </c>
      <c r="L28" s="232" t="s">
        <v>1011</v>
      </c>
      <c r="M28" s="233"/>
      <c r="N28" s="230" t="s">
        <v>1012</v>
      </c>
      <c r="O28" s="230" t="s">
        <v>1066</v>
      </c>
      <c r="P28" s="241">
        <v>0.5</v>
      </c>
      <c r="Q28" s="235"/>
      <c r="R28" s="244" t="s">
        <v>1023</v>
      </c>
      <c r="S28" s="245"/>
      <c r="T28" s="246" t="str">
        <f t="shared" si="0"/>
        <v>20/04/2022</v>
      </c>
      <c r="U28" s="236"/>
      <c r="V28" s="237"/>
      <c r="W28" s="238"/>
      <c r="X28" s="230" t="s">
        <v>1058</v>
      </c>
      <c r="Y28" s="236"/>
      <c r="Z28" s="236"/>
      <c r="AA28" s="236"/>
      <c r="AB28" s="236"/>
      <c r="AC28" s="236"/>
      <c r="AD28" s="236"/>
      <c r="AE28" s="236"/>
      <c r="AF28" s="236"/>
      <c r="AG28" s="236"/>
      <c r="AH28" s="236"/>
      <c r="AI28" s="236"/>
      <c r="AJ28" s="236"/>
      <c r="AK28" s="230" t="s">
        <v>1020</v>
      </c>
      <c r="AL28" s="236"/>
      <c r="AM28" s="236"/>
      <c r="AN28" s="230" t="s">
        <v>1020</v>
      </c>
      <c r="AO28" s="236"/>
      <c r="AP28" s="236"/>
      <c r="AQ28" s="230" t="s">
        <v>1033</v>
      </c>
    </row>
    <row r="29" spans="1:43" x14ac:dyDescent="0.2">
      <c r="A29" s="230" t="s">
        <v>1047</v>
      </c>
      <c r="B29" s="231">
        <v>44712</v>
      </c>
      <c r="C29" s="230" t="s">
        <v>1031</v>
      </c>
      <c r="D29" s="232" t="s">
        <v>1032</v>
      </c>
      <c r="E29" s="233"/>
      <c r="F29" s="230" t="s">
        <v>1065</v>
      </c>
      <c r="G29" s="230" t="s">
        <v>1008</v>
      </c>
      <c r="H29" s="232" t="s">
        <v>1009</v>
      </c>
      <c r="I29" s="233"/>
      <c r="J29" s="230" t="s">
        <v>1027</v>
      </c>
      <c r="K29" s="230" t="s">
        <v>1028</v>
      </c>
      <c r="L29" s="232" t="s">
        <v>1011</v>
      </c>
      <c r="M29" s="233"/>
      <c r="N29" s="230" t="s">
        <v>1012</v>
      </c>
      <c r="O29" s="230" t="s">
        <v>1066</v>
      </c>
      <c r="P29" s="241">
        <v>0.5</v>
      </c>
      <c r="Q29" s="235"/>
      <c r="R29" s="244" t="s">
        <v>1023</v>
      </c>
      <c r="S29" s="245"/>
      <c r="T29" s="246" t="str">
        <f t="shared" si="0"/>
        <v>20/04/2022</v>
      </c>
      <c r="U29" s="236"/>
      <c r="V29" s="237"/>
      <c r="W29" s="238"/>
      <c r="X29" s="230" t="s">
        <v>1058</v>
      </c>
      <c r="Y29" s="236"/>
      <c r="Z29" s="236"/>
      <c r="AA29" s="236"/>
      <c r="AB29" s="236"/>
      <c r="AC29" s="236"/>
      <c r="AD29" s="236"/>
      <c r="AE29" s="236"/>
      <c r="AF29" s="236"/>
      <c r="AG29" s="236"/>
      <c r="AH29" s="236"/>
      <c r="AI29" s="236"/>
      <c r="AJ29" s="236"/>
      <c r="AK29" s="230" t="s">
        <v>1020</v>
      </c>
      <c r="AL29" s="236"/>
      <c r="AM29" s="236"/>
      <c r="AN29" s="230" t="s">
        <v>1020</v>
      </c>
      <c r="AO29" s="236"/>
      <c r="AP29" s="236"/>
      <c r="AQ29" s="230" t="s">
        <v>1033</v>
      </c>
    </row>
    <row r="30" spans="1:43" x14ac:dyDescent="0.2">
      <c r="A30" s="230" t="s">
        <v>1047</v>
      </c>
      <c r="B30" s="231">
        <v>44712</v>
      </c>
      <c r="C30" s="230" t="s">
        <v>1031</v>
      </c>
      <c r="D30" s="232" t="s">
        <v>1032</v>
      </c>
      <c r="E30" s="233"/>
      <c r="F30" s="230" t="s">
        <v>1065</v>
      </c>
      <c r="G30" s="230" t="s">
        <v>1008</v>
      </c>
      <c r="H30" s="232" t="s">
        <v>1009</v>
      </c>
      <c r="I30" s="233"/>
      <c r="J30" s="230" t="s">
        <v>1027</v>
      </c>
      <c r="K30" s="230" t="s">
        <v>1028</v>
      </c>
      <c r="L30" s="232" t="s">
        <v>1011</v>
      </c>
      <c r="M30" s="233"/>
      <c r="N30" s="230" t="s">
        <v>1012</v>
      </c>
      <c r="O30" s="230" t="s">
        <v>1066</v>
      </c>
      <c r="P30" s="241">
        <v>5.5</v>
      </c>
      <c r="Q30" s="235"/>
      <c r="R30" s="244" t="s">
        <v>1023</v>
      </c>
      <c r="S30" s="245"/>
      <c r="T30" s="246" t="str">
        <f t="shared" si="0"/>
        <v>20/04/2022</v>
      </c>
      <c r="U30" s="236"/>
      <c r="V30" s="237"/>
      <c r="W30" s="238"/>
      <c r="X30" s="230" t="s">
        <v>1058</v>
      </c>
      <c r="Y30" s="236"/>
      <c r="Z30" s="236"/>
      <c r="AA30" s="236"/>
      <c r="AB30" s="236"/>
      <c r="AC30" s="236"/>
      <c r="AD30" s="236"/>
      <c r="AE30" s="236"/>
      <c r="AF30" s="236"/>
      <c r="AG30" s="236"/>
      <c r="AH30" s="236"/>
      <c r="AI30" s="236"/>
      <c r="AJ30" s="236"/>
      <c r="AK30" s="230" t="s">
        <v>1020</v>
      </c>
      <c r="AL30" s="236"/>
      <c r="AM30" s="236"/>
      <c r="AN30" s="230" t="s">
        <v>1020</v>
      </c>
      <c r="AO30" s="236"/>
      <c r="AP30" s="236"/>
      <c r="AQ30" s="230" t="s">
        <v>1033</v>
      </c>
    </row>
    <row r="31" spans="1:43" x14ac:dyDescent="0.2">
      <c r="A31" s="230" t="s">
        <v>1047</v>
      </c>
      <c r="B31" s="231">
        <v>44712</v>
      </c>
      <c r="C31" s="230" t="s">
        <v>1031</v>
      </c>
      <c r="D31" s="232" t="s">
        <v>1032</v>
      </c>
      <c r="E31" s="233"/>
      <c r="F31" s="230" t="s">
        <v>1065</v>
      </c>
      <c r="G31" s="230" t="s">
        <v>1008</v>
      </c>
      <c r="H31" s="232" t="s">
        <v>1009</v>
      </c>
      <c r="I31" s="233"/>
      <c r="J31" s="230" t="s">
        <v>1027</v>
      </c>
      <c r="K31" s="230" t="s">
        <v>1028</v>
      </c>
      <c r="L31" s="232" t="s">
        <v>1011</v>
      </c>
      <c r="M31" s="233"/>
      <c r="N31" s="230" t="s">
        <v>1012</v>
      </c>
      <c r="O31" s="230" t="s">
        <v>1066</v>
      </c>
      <c r="P31" s="241">
        <v>6.09</v>
      </c>
      <c r="Q31" s="235"/>
      <c r="R31" s="244" t="s">
        <v>1071</v>
      </c>
      <c r="S31" s="245"/>
      <c r="T31" s="246" t="str">
        <f t="shared" si="0"/>
        <v>20/04/2022</v>
      </c>
      <c r="U31" s="236"/>
      <c r="V31" s="237"/>
      <c r="W31" s="238"/>
      <c r="X31" s="230" t="s">
        <v>1058</v>
      </c>
      <c r="Y31" s="236"/>
      <c r="Z31" s="236"/>
      <c r="AA31" s="236"/>
      <c r="AB31" s="236"/>
      <c r="AC31" s="236"/>
      <c r="AD31" s="236"/>
      <c r="AE31" s="236"/>
      <c r="AF31" s="236"/>
      <c r="AG31" s="236"/>
      <c r="AH31" s="236"/>
      <c r="AI31" s="236"/>
      <c r="AJ31" s="236"/>
      <c r="AK31" s="230" t="s">
        <v>1020</v>
      </c>
      <c r="AL31" s="236"/>
      <c r="AM31" s="236"/>
      <c r="AN31" s="230" t="s">
        <v>1020</v>
      </c>
      <c r="AO31" s="236"/>
      <c r="AP31" s="236"/>
      <c r="AQ31" s="230" t="s">
        <v>1033</v>
      </c>
    </row>
    <row r="32" spans="1:43" x14ac:dyDescent="0.2">
      <c r="A32" s="230" t="s">
        <v>1047</v>
      </c>
      <c r="B32" s="231">
        <v>44712</v>
      </c>
      <c r="C32" s="230" t="s">
        <v>1031</v>
      </c>
      <c r="D32" s="232" t="s">
        <v>1032</v>
      </c>
      <c r="E32" s="233"/>
      <c r="F32" s="230" t="s">
        <v>1065</v>
      </c>
      <c r="G32" s="230" t="s">
        <v>1008</v>
      </c>
      <c r="H32" s="232" t="s">
        <v>1009</v>
      </c>
      <c r="I32" s="233"/>
      <c r="J32" s="230" t="s">
        <v>1027</v>
      </c>
      <c r="K32" s="230" t="s">
        <v>1028</v>
      </c>
      <c r="L32" s="232" t="s">
        <v>1011</v>
      </c>
      <c r="M32" s="233"/>
      <c r="N32" s="230" t="s">
        <v>1012</v>
      </c>
      <c r="O32" s="230" t="s">
        <v>1066</v>
      </c>
      <c r="P32" s="241">
        <v>8.26</v>
      </c>
      <c r="Q32" s="235"/>
      <c r="R32" s="244" t="s">
        <v>1071</v>
      </c>
      <c r="S32" s="245"/>
      <c r="T32" s="246" t="str">
        <f t="shared" si="0"/>
        <v>20/04/2022</v>
      </c>
      <c r="U32" s="236"/>
      <c r="V32" s="237"/>
      <c r="W32" s="238"/>
      <c r="X32" s="230" t="s">
        <v>1058</v>
      </c>
      <c r="Y32" s="236"/>
      <c r="Z32" s="236"/>
      <c r="AA32" s="236"/>
      <c r="AB32" s="236"/>
      <c r="AC32" s="236"/>
      <c r="AD32" s="236"/>
      <c r="AE32" s="236"/>
      <c r="AF32" s="236"/>
      <c r="AG32" s="236"/>
      <c r="AH32" s="236"/>
      <c r="AI32" s="236"/>
      <c r="AJ32" s="236"/>
      <c r="AK32" s="230" t="s">
        <v>1020</v>
      </c>
      <c r="AL32" s="236"/>
      <c r="AM32" s="236"/>
      <c r="AN32" s="230" t="s">
        <v>1020</v>
      </c>
      <c r="AO32" s="236"/>
      <c r="AP32" s="236"/>
      <c r="AQ32" s="230" t="s">
        <v>1033</v>
      </c>
    </row>
    <row r="33" spans="1:43" x14ac:dyDescent="0.2">
      <c r="A33" s="230" t="s">
        <v>1047</v>
      </c>
      <c r="B33" s="231">
        <v>44712</v>
      </c>
      <c r="C33" s="230" t="s">
        <v>1031</v>
      </c>
      <c r="D33" s="232" t="s">
        <v>1032</v>
      </c>
      <c r="E33" s="233"/>
      <c r="F33" s="230" t="s">
        <v>1065</v>
      </c>
      <c r="G33" s="230" t="s">
        <v>1008</v>
      </c>
      <c r="H33" s="232" t="s">
        <v>1009</v>
      </c>
      <c r="I33" s="233"/>
      <c r="J33" s="230" t="s">
        <v>1027</v>
      </c>
      <c r="K33" s="230" t="s">
        <v>1028</v>
      </c>
      <c r="L33" s="232" t="s">
        <v>1011</v>
      </c>
      <c r="M33" s="233"/>
      <c r="N33" s="230" t="s">
        <v>1012</v>
      </c>
      <c r="O33" s="230" t="s">
        <v>1066</v>
      </c>
      <c r="P33" s="241">
        <v>21.74</v>
      </c>
      <c r="Q33" s="235"/>
      <c r="R33" s="244" t="s">
        <v>1071</v>
      </c>
      <c r="S33" s="245"/>
      <c r="T33" s="246" t="str">
        <f t="shared" si="0"/>
        <v>20/04/2022</v>
      </c>
      <c r="U33" s="236"/>
      <c r="V33" s="237"/>
      <c r="W33" s="238"/>
      <c r="X33" s="230" t="s">
        <v>1058</v>
      </c>
      <c r="Y33" s="236"/>
      <c r="Z33" s="236"/>
      <c r="AA33" s="236"/>
      <c r="AB33" s="236"/>
      <c r="AC33" s="236"/>
      <c r="AD33" s="236"/>
      <c r="AE33" s="236"/>
      <c r="AF33" s="236"/>
      <c r="AG33" s="236"/>
      <c r="AH33" s="236"/>
      <c r="AI33" s="236"/>
      <c r="AJ33" s="236"/>
      <c r="AK33" s="230" t="s">
        <v>1020</v>
      </c>
      <c r="AL33" s="236"/>
      <c r="AM33" s="236"/>
      <c r="AN33" s="230" t="s">
        <v>1020</v>
      </c>
      <c r="AO33" s="236"/>
      <c r="AP33" s="236"/>
      <c r="AQ33" s="230" t="s">
        <v>1033</v>
      </c>
    </row>
    <row r="34" spans="1:43" x14ac:dyDescent="0.2">
      <c r="A34" s="230" t="s">
        <v>1047</v>
      </c>
      <c r="B34" s="231">
        <v>44712</v>
      </c>
      <c r="C34" s="230" t="s">
        <v>1031</v>
      </c>
      <c r="D34" s="232" t="s">
        <v>1032</v>
      </c>
      <c r="E34" s="233"/>
      <c r="F34" s="230" t="s">
        <v>1065</v>
      </c>
      <c r="G34" s="230" t="s">
        <v>1008</v>
      </c>
      <c r="H34" s="232" t="s">
        <v>1009</v>
      </c>
      <c r="I34" s="233"/>
      <c r="J34" s="230" t="s">
        <v>1027</v>
      </c>
      <c r="K34" s="230" t="s">
        <v>1028</v>
      </c>
      <c r="L34" s="232" t="s">
        <v>1011</v>
      </c>
      <c r="M34" s="233"/>
      <c r="N34" s="230" t="s">
        <v>1012</v>
      </c>
      <c r="O34" s="230" t="s">
        <v>1066</v>
      </c>
      <c r="P34" s="241">
        <v>27.83</v>
      </c>
      <c r="Q34" s="235"/>
      <c r="R34" s="244" t="s">
        <v>1071</v>
      </c>
      <c r="S34" s="245"/>
      <c r="T34" s="246" t="str">
        <f t="shared" si="0"/>
        <v>20/04/2022</v>
      </c>
      <c r="U34" s="236"/>
      <c r="V34" s="237"/>
      <c r="W34" s="238"/>
      <c r="X34" s="230" t="s">
        <v>1058</v>
      </c>
      <c r="Y34" s="236"/>
      <c r="Z34" s="236"/>
      <c r="AA34" s="236"/>
      <c r="AB34" s="236"/>
      <c r="AC34" s="236"/>
      <c r="AD34" s="236"/>
      <c r="AE34" s="236"/>
      <c r="AF34" s="236"/>
      <c r="AG34" s="236"/>
      <c r="AH34" s="236"/>
      <c r="AI34" s="236"/>
      <c r="AJ34" s="236"/>
      <c r="AK34" s="230" t="s">
        <v>1020</v>
      </c>
      <c r="AL34" s="236"/>
      <c r="AM34" s="236"/>
      <c r="AN34" s="230" t="s">
        <v>1020</v>
      </c>
      <c r="AO34" s="236"/>
      <c r="AP34" s="236"/>
      <c r="AQ34" s="230" t="s">
        <v>1033</v>
      </c>
    </row>
    <row r="35" spans="1:43" x14ac:dyDescent="0.2">
      <c r="A35" s="230" t="s">
        <v>1047</v>
      </c>
      <c r="B35" s="231">
        <v>44712</v>
      </c>
      <c r="C35" s="230" t="s">
        <v>1031</v>
      </c>
      <c r="D35" s="232" t="s">
        <v>1032</v>
      </c>
      <c r="E35" s="233"/>
      <c r="F35" s="230" t="s">
        <v>1065</v>
      </c>
      <c r="G35" s="230" t="s">
        <v>1008</v>
      </c>
      <c r="H35" s="232" t="s">
        <v>1009</v>
      </c>
      <c r="I35" s="233"/>
      <c r="J35" s="230" t="s">
        <v>1027</v>
      </c>
      <c r="K35" s="230" t="s">
        <v>1028</v>
      </c>
      <c r="L35" s="232" t="s">
        <v>1011</v>
      </c>
      <c r="M35" s="233"/>
      <c r="N35" s="230" t="s">
        <v>1012</v>
      </c>
      <c r="O35" s="230" t="s">
        <v>1066</v>
      </c>
      <c r="P35" s="241">
        <v>165.22</v>
      </c>
      <c r="Q35" s="235"/>
      <c r="R35" s="244" t="s">
        <v>1071</v>
      </c>
      <c r="S35" s="245"/>
      <c r="T35" s="246" t="str">
        <f t="shared" si="0"/>
        <v>20/04/2022</v>
      </c>
      <c r="U35" s="236"/>
      <c r="V35" s="237"/>
      <c r="W35" s="238"/>
      <c r="X35" s="230" t="s">
        <v>1058</v>
      </c>
      <c r="Y35" s="236"/>
      <c r="Z35" s="236"/>
      <c r="AA35" s="236"/>
      <c r="AB35" s="236"/>
      <c r="AC35" s="236"/>
      <c r="AD35" s="236"/>
      <c r="AE35" s="236"/>
      <c r="AF35" s="236"/>
      <c r="AG35" s="236"/>
      <c r="AH35" s="236"/>
      <c r="AI35" s="236"/>
      <c r="AJ35" s="236"/>
      <c r="AK35" s="230" t="s">
        <v>1020</v>
      </c>
      <c r="AL35" s="236"/>
      <c r="AM35" s="236"/>
      <c r="AN35" s="230" t="s">
        <v>1020</v>
      </c>
      <c r="AO35" s="236"/>
      <c r="AP35" s="236"/>
      <c r="AQ35" s="230" t="s">
        <v>1033</v>
      </c>
    </row>
    <row r="36" spans="1:43" x14ac:dyDescent="0.2">
      <c r="A36" s="230" t="s">
        <v>1047</v>
      </c>
      <c r="B36" s="231">
        <v>44712</v>
      </c>
      <c r="C36" s="230" t="s">
        <v>1031</v>
      </c>
      <c r="D36" s="232" t="s">
        <v>1032</v>
      </c>
      <c r="E36" s="233"/>
      <c r="F36" s="230" t="s">
        <v>1065</v>
      </c>
      <c r="G36" s="230" t="s">
        <v>1008</v>
      </c>
      <c r="H36" s="232" t="s">
        <v>1009</v>
      </c>
      <c r="I36" s="233"/>
      <c r="J36" s="230" t="s">
        <v>1049</v>
      </c>
      <c r="K36" s="230" t="s">
        <v>489</v>
      </c>
      <c r="L36" s="232" t="s">
        <v>1011</v>
      </c>
      <c r="M36" s="233"/>
      <c r="N36" s="230" t="s">
        <v>1012</v>
      </c>
      <c r="O36" s="230" t="s">
        <v>1066</v>
      </c>
      <c r="P36" s="241">
        <v>0.5</v>
      </c>
      <c r="Q36" s="235"/>
      <c r="R36" s="244" t="s">
        <v>1023</v>
      </c>
      <c r="S36" s="245"/>
      <c r="T36" s="246" t="str">
        <f t="shared" si="0"/>
        <v>20/04/2022</v>
      </c>
      <c r="U36" s="236"/>
      <c r="V36" s="237"/>
      <c r="W36" s="238"/>
      <c r="X36" s="230" t="s">
        <v>1058</v>
      </c>
      <c r="Y36" s="236"/>
      <c r="Z36" s="236"/>
      <c r="AA36" s="236"/>
      <c r="AB36" s="236"/>
      <c r="AC36" s="236"/>
      <c r="AD36" s="236"/>
      <c r="AE36" s="236"/>
      <c r="AF36" s="236"/>
      <c r="AG36" s="236"/>
      <c r="AH36" s="236"/>
      <c r="AI36" s="236"/>
      <c r="AJ36" s="236"/>
      <c r="AK36" s="230" t="s">
        <v>1020</v>
      </c>
      <c r="AL36" s="236"/>
      <c r="AM36" s="236"/>
      <c r="AN36" s="230" t="s">
        <v>1020</v>
      </c>
      <c r="AO36" s="236"/>
      <c r="AP36" s="236"/>
      <c r="AQ36" s="230" t="s">
        <v>1033</v>
      </c>
    </row>
    <row r="37" spans="1:43" x14ac:dyDescent="0.2">
      <c r="A37" s="230" t="s">
        <v>1047</v>
      </c>
      <c r="B37" s="231">
        <v>44712</v>
      </c>
      <c r="C37" s="230" t="s">
        <v>1031</v>
      </c>
      <c r="D37" s="232" t="s">
        <v>1032</v>
      </c>
      <c r="E37" s="233"/>
      <c r="F37" s="230" t="s">
        <v>1065</v>
      </c>
      <c r="G37" s="230" t="s">
        <v>1008</v>
      </c>
      <c r="H37" s="232" t="s">
        <v>1009</v>
      </c>
      <c r="I37" s="233"/>
      <c r="J37" s="230" t="s">
        <v>1049</v>
      </c>
      <c r="K37" s="230" t="s">
        <v>489</v>
      </c>
      <c r="L37" s="232" t="s">
        <v>1011</v>
      </c>
      <c r="M37" s="233"/>
      <c r="N37" s="230" t="s">
        <v>1012</v>
      </c>
      <c r="O37" s="230" t="s">
        <v>1066</v>
      </c>
      <c r="P37" s="241">
        <v>5.5</v>
      </c>
      <c r="Q37" s="235"/>
      <c r="R37" s="244" t="s">
        <v>1023</v>
      </c>
      <c r="S37" s="245"/>
      <c r="T37" s="246" t="str">
        <f t="shared" si="0"/>
        <v>20/04/2022</v>
      </c>
      <c r="U37" s="236"/>
      <c r="V37" s="237"/>
      <c r="W37" s="238"/>
      <c r="X37" s="230" t="s">
        <v>1058</v>
      </c>
      <c r="Y37" s="236"/>
      <c r="Z37" s="236"/>
      <c r="AA37" s="236"/>
      <c r="AB37" s="236"/>
      <c r="AC37" s="236"/>
      <c r="AD37" s="236"/>
      <c r="AE37" s="236"/>
      <c r="AF37" s="236"/>
      <c r="AG37" s="236"/>
      <c r="AH37" s="236"/>
      <c r="AI37" s="236"/>
      <c r="AJ37" s="236"/>
      <c r="AK37" s="230" t="s">
        <v>1020</v>
      </c>
      <c r="AL37" s="236"/>
      <c r="AM37" s="236"/>
      <c r="AN37" s="230" t="s">
        <v>1020</v>
      </c>
      <c r="AO37" s="236"/>
      <c r="AP37" s="236"/>
      <c r="AQ37" s="230" t="s">
        <v>1033</v>
      </c>
    </row>
    <row r="38" spans="1:43" x14ac:dyDescent="0.2">
      <c r="A38" s="230" t="s">
        <v>1047</v>
      </c>
      <c r="B38" s="231">
        <v>44712</v>
      </c>
      <c r="C38" s="230" t="s">
        <v>1031</v>
      </c>
      <c r="D38" s="232" t="s">
        <v>1032</v>
      </c>
      <c r="E38" s="233"/>
      <c r="F38" s="230" t="s">
        <v>1065</v>
      </c>
      <c r="G38" s="230" t="s">
        <v>1008</v>
      </c>
      <c r="H38" s="232" t="s">
        <v>1009</v>
      </c>
      <c r="I38" s="233"/>
      <c r="J38" s="230" t="s">
        <v>1049</v>
      </c>
      <c r="K38" s="230" t="s">
        <v>489</v>
      </c>
      <c r="L38" s="232" t="s">
        <v>1011</v>
      </c>
      <c r="M38" s="233"/>
      <c r="N38" s="230" t="s">
        <v>1012</v>
      </c>
      <c r="O38" s="230" t="s">
        <v>1066</v>
      </c>
      <c r="P38" s="241">
        <v>92.35</v>
      </c>
      <c r="Q38" s="235"/>
      <c r="R38" s="244" t="s">
        <v>1074</v>
      </c>
      <c r="S38" s="245"/>
      <c r="T38" s="246" t="str">
        <f t="shared" si="0"/>
        <v>20/04/2022</v>
      </c>
      <c r="U38" s="236"/>
      <c r="V38" s="237"/>
      <c r="W38" s="238"/>
      <c r="X38" s="230" t="s">
        <v>1058</v>
      </c>
      <c r="Y38" s="236"/>
      <c r="Z38" s="236"/>
      <c r="AA38" s="236"/>
      <c r="AB38" s="236"/>
      <c r="AC38" s="236"/>
      <c r="AD38" s="236"/>
      <c r="AE38" s="236"/>
      <c r="AF38" s="236"/>
      <c r="AG38" s="236"/>
      <c r="AH38" s="236"/>
      <c r="AI38" s="236"/>
      <c r="AJ38" s="236"/>
      <c r="AK38" s="230" t="s">
        <v>1020</v>
      </c>
      <c r="AL38" s="236"/>
      <c r="AM38" s="236"/>
      <c r="AN38" s="230" t="s">
        <v>1020</v>
      </c>
      <c r="AO38" s="236"/>
      <c r="AP38" s="236"/>
      <c r="AQ38" s="230" t="s">
        <v>1033</v>
      </c>
    </row>
    <row r="39" spans="1:43" x14ac:dyDescent="0.2">
      <c r="A39" s="230" t="s">
        <v>1047</v>
      </c>
      <c r="B39" s="231">
        <v>44712</v>
      </c>
      <c r="C39" s="230" t="s">
        <v>1031</v>
      </c>
      <c r="D39" s="232" t="s">
        <v>1032</v>
      </c>
      <c r="E39" s="233"/>
      <c r="F39" s="230" t="s">
        <v>1065</v>
      </c>
      <c r="G39" s="230" t="s">
        <v>1008</v>
      </c>
      <c r="H39" s="232" t="s">
        <v>1009</v>
      </c>
      <c r="I39" s="233"/>
      <c r="J39" s="230" t="s">
        <v>1010</v>
      </c>
      <c r="K39" s="230" t="s">
        <v>486</v>
      </c>
      <c r="L39" s="232" t="s">
        <v>1011</v>
      </c>
      <c r="M39" s="233"/>
      <c r="N39" s="230" t="s">
        <v>1012</v>
      </c>
      <c r="O39" s="230" t="s">
        <v>1066</v>
      </c>
      <c r="P39" s="241">
        <v>5.85</v>
      </c>
      <c r="Q39" s="235"/>
      <c r="R39" s="247" t="s">
        <v>1068</v>
      </c>
      <c r="S39" s="248"/>
      <c r="T39" s="249" t="str">
        <f t="shared" si="0"/>
        <v>19/05/2022</v>
      </c>
      <c r="U39" s="236"/>
      <c r="V39" s="237"/>
      <c r="W39" s="238"/>
      <c r="X39" s="230" t="s">
        <v>1058</v>
      </c>
      <c r="Y39" s="236"/>
      <c r="Z39" s="236"/>
      <c r="AA39" s="236"/>
      <c r="AB39" s="236"/>
      <c r="AC39" s="236"/>
      <c r="AD39" s="236"/>
      <c r="AE39" s="236"/>
      <c r="AF39" s="236"/>
      <c r="AG39" s="236"/>
      <c r="AH39" s="236"/>
      <c r="AI39" s="236"/>
      <c r="AJ39" s="236"/>
      <c r="AK39" s="230" t="s">
        <v>1020</v>
      </c>
      <c r="AL39" s="236"/>
      <c r="AM39" s="236"/>
      <c r="AN39" s="230" t="s">
        <v>1020</v>
      </c>
      <c r="AO39" s="236"/>
      <c r="AP39" s="236"/>
      <c r="AQ39" s="230" t="s">
        <v>1033</v>
      </c>
    </row>
    <row r="40" spans="1:43" x14ac:dyDescent="0.2">
      <c r="A40" s="230" t="s">
        <v>1047</v>
      </c>
      <c r="B40" s="231">
        <v>44712</v>
      </c>
      <c r="C40" s="230" t="s">
        <v>1031</v>
      </c>
      <c r="D40" s="232" t="s">
        <v>1032</v>
      </c>
      <c r="E40" s="233"/>
      <c r="F40" s="230" t="s">
        <v>1065</v>
      </c>
      <c r="G40" s="230" t="s">
        <v>1008</v>
      </c>
      <c r="H40" s="232" t="s">
        <v>1009</v>
      </c>
      <c r="I40" s="233"/>
      <c r="J40" s="230" t="s">
        <v>1010</v>
      </c>
      <c r="K40" s="230" t="s">
        <v>486</v>
      </c>
      <c r="L40" s="232" t="s">
        <v>1011</v>
      </c>
      <c r="M40" s="233"/>
      <c r="N40" s="230" t="s">
        <v>1012</v>
      </c>
      <c r="O40" s="230" t="s">
        <v>1066</v>
      </c>
      <c r="P40" s="241">
        <v>879.73</v>
      </c>
      <c r="Q40" s="235"/>
      <c r="R40" s="247" t="s">
        <v>1070</v>
      </c>
      <c r="S40" s="248"/>
      <c r="T40" s="249" t="str">
        <f t="shared" si="0"/>
        <v>19/05/2022</v>
      </c>
      <c r="U40" s="236"/>
      <c r="V40" s="237"/>
      <c r="W40" s="238"/>
      <c r="X40" s="230" t="s">
        <v>1058</v>
      </c>
      <c r="Y40" s="236"/>
      <c r="Z40" s="236"/>
      <c r="AA40" s="236"/>
      <c r="AB40" s="236"/>
      <c r="AC40" s="236"/>
      <c r="AD40" s="236"/>
      <c r="AE40" s="236"/>
      <c r="AF40" s="236"/>
      <c r="AG40" s="236"/>
      <c r="AH40" s="236"/>
      <c r="AI40" s="236"/>
      <c r="AJ40" s="236"/>
      <c r="AK40" s="230" t="s">
        <v>1020</v>
      </c>
      <c r="AL40" s="236"/>
      <c r="AM40" s="236"/>
      <c r="AN40" s="230" t="s">
        <v>1020</v>
      </c>
      <c r="AO40" s="236"/>
      <c r="AP40" s="236"/>
      <c r="AQ40" s="230" t="s">
        <v>1033</v>
      </c>
    </row>
    <row r="41" spans="1:43" x14ac:dyDescent="0.2">
      <c r="A41" s="230" t="s">
        <v>1047</v>
      </c>
      <c r="B41" s="231">
        <v>44712</v>
      </c>
      <c r="C41" s="230" t="s">
        <v>1031</v>
      </c>
      <c r="D41" s="232" t="s">
        <v>1032</v>
      </c>
      <c r="E41" s="233"/>
      <c r="F41" s="230" t="s">
        <v>1065</v>
      </c>
      <c r="G41" s="230" t="s">
        <v>1008</v>
      </c>
      <c r="H41" s="232" t="s">
        <v>1009</v>
      </c>
      <c r="I41" s="233"/>
      <c r="J41" s="230" t="s">
        <v>1027</v>
      </c>
      <c r="K41" s="230" t="s">
        <v>1028</v>
      </c>
      <c r="L41" s="232" t="s">
        <v>1011</v>
      </c>
      <c r="M41" s="233"/>
      <c r="N41" s="230" t="s">
        <v>1012</v>
      </c>
      <c r="O41" s="230" t="s">
        <v>1066</v>
      </c>
      <c r="P41" s="241">
        <v>0.5</v>
      </c>
      <c r="Q41" s="235"/>
      <c r="R41" s="247" t="s">
        <v>1068</v>
      </c>
      <c r="S41" s="248"/>
      <c r="T41" s="249" t="str">
        <f t="shared" si="0"/>
        <v>19/05/2022</v>
      </c>
      <c r="U41" s="236"/>
      <c r="V41" s="237"/>
      <c r="W41" s="238"/>
      <c r="X41" s="230" t="s">
        <v>1058</v>
      </c>
      <c r="Y41" s="236"/>
      <c r="Z41" s="236"/>
      <c r="AA41" s="236"/>
      <c r="AB41" s="236"/>
      <c r="AC41" s="236"/>
      <c r="AD41" s="236"/>
      <c r="AE41" s="236"/>
      <c r="AF41" s="236"/>
      <c r="AG41" s="236"/>
      <c r="AH41" s="236"/>
      <c r="AI41" s="236"/>
      <c r="AJ41" s="236"/>
      <c r="AK41" s="230" t="s">
        <v>1020</v>
      </c>
      <c r="AL41" s="236"/>
      <c r="AM41" s="236"/>
      <c r="AN41" s="230" t="s">
        <v>1020</v>
      </c>
      <c r="AO41" s="236"/>
      <c r="AP41" s="236"/>
      <c r="AQ41" s="230" t="s">
        <v>1033</v>
      </c>
    </row>
    <row r="42" spans="1:43" x14ac:dyDescent="0.2">
      <c r="A42" s="230" t="s">
        <v>1047</v>
      </c>
      <c r="B42" s="231">
        <v>44712</v>
      </c>
      <c r="C42" s="230" t="s">
        <v>1031</v>
      </c>
      <c r="D42" s="232" t="s">
        <v>1032</v>
      </c>
      <c r="E42" s="233"/>
      <c r="F42" s="230" t="s">
        <v>1065</v>
      </c>
      <c r="G42" s="230" t="s">
        <v>1008</v>
      </c>
      <c r="H42" s="232" t="s">
        <v>1009</v>
      </c>
      <c r="I42" s="233"/>
      <c r="J42" s="230" t="s">
        <v>1027</v>
      </c>
      <c r="K42" s="230" t="s">
        <v>1028</v>
      </c>
      <c r="L42" s="232" t="s">
        <v>1011</v>
      </c>
      <c r="M42" s="233"/>
      <c r="N42" s="230" t="s">
        <v>1012</v>
      </c>
      <c r="O42" s="230" t="s">
        <v>1066</v>
      </c>
      <c r="P42" s="241">
        <v>0.5</v>
      </c>
      <c r="Q42" s="235"/>
      <c r="R42" s="247" t="s">
        <v>1068</v>
      </c>
      <c r="S42" s="248"/>
      <c r="T42" s="249" t="str">
        <f t="shared" si="0"/>
        <v>19/05/2022</v>
      </c>
      <c r="U42" s="236"/>
      <c r="V42" s="237"/>
      <c r="W42" s="238"/>
      <c r="X42" s="230" t="s">
        <v>1058</v>
      </c>
      <c r="Y42" s="236"/>
      <c r="Z42" s="236"/>
      <c r="AA42" s="236"/>
      <c r="AB42" s="236"/>
      <c r="AC42" s="236"/>
      <c r="AD42" s="236"/>
      <c r="AE42" s="236"/>
      <c r="AF42" s="236"/>
      <c r="AG42" s="236"/>
      <c r="AH42" s="236"/>
      <c r="AI42" s="236"/>
      <c r="AJ42" s="236"/>
      <c r="AK42" s="230" t="s">
        <v>1020</v>
      </c>
      <c r="AL42" s="236"/>
      <c r="AM42" s="236"/>
      <c r="AN42" s="230" t="s">
        <v>1020</v>
      </c>
      <c r="AO42" s="236"/>
      <c r="AP42" s="236"/>
      <c r="AQ42" s="230" t="s">
        <v>1033</v>
      </c>
    </row>
    <row r="43" spans="1:43" x14ac:dyDescent="0.2">
      <c r="A43" s="230" t="s">
        <v>1047</v>
      </c>
      <c r="B43" s="231">
        <v>44712</v>
      </c>
      <c r="C43" s="230" t="s">
        <v>1031</v>
      </c>
      <c r="D43" s="232" t="s">
        <v>1032</v>
      </c>
      <c r="E43" s="233"/>
      <c r="F43" s="230" t="s">
        <v>1065</v>
      </c>
      <c r="G43" s="230" t="s">
        <v>1008</v>
      </c>
      <c r="H43" s="232" t="s">
        <v>1009</v>
      </c>
      <c r="I43" s="233"/>
      <c r="J43" s="230" t="s">
        <v>1027</v>
      </c>
      <c r="K43" s="230" t="s">
        <v>1028</v>
      </c>
      <c r="L43" s="232" t="s">
        <v>1011</v>
      </c>
      <c r="M43" s="233"/>
      <c r="N43" s="230" t="s">
        <v>1012</v>
      </c>
      <c r="O43" s="230" t="s">
        <v>1066</v>
      </c>
      <c r="P43" s="241">
        <v>0.5</v>
      </c>
      <c r="Q43" s="235"/>
      <c r="R43" s="247" t="s">
        <v>1068</v>
      </c>
      <c r="S43" s="248"/>
      <c r="T43" s="249" t="str">
        <f t="shared" si="0"/>
        <v>19/05/2022</v>
      </c>
      <c r="U43" s="236"/>
      <c r="V43" s="237"/>
      <c r="W43" s="238"/>
      <c r="X43" s="230" t="s">
        <v>1058</v>
      </c>
      <c r="Y43" s="236"/>
      <c r="Z43" s="236"/>
      <c r="AA43" s="236"/>
      <c r="AB43" s="236"/>
      <c r="AC43" s="236"/>
      <c r="AD43" s="236"/>
      <c r="AE43" s="236"/>
      <c r="AF43" s="236"/>
      <c r="AG43" s="236"/>
      <c r="AH43" s="236"/>
      <c r="AI43" s="236"/>
      <c r="AJ43" s="236"/>
      <c r="AK43" s="230" t="s">
        <v>1020</v>
      </c>
      <c r="AL43" s="236"/>
      <c r="AM43" s="236"/>
      <c r="AN43" s="230" t="s">
        <v>1020</v>
      </c>
      <c r="AO43" s="236"/>
      <c r="AP43" s="236"/>
      <c r="AQ43" s="230" t="s">
        <v>1033</v>
      </c>
    </row>
    <row r="44" spans="1:43" x14ac:dyDescent="0.2">
      <c r="A44" s="230" t="s">
        <v>1047</v>
      </c>
      <c r="B44" s="231">
        <v>44712</v>
      </c>
      <c r="C44" s="230" t="s">
        <v>1031</v>
      </c>
      <c r="D44" s="232" t="s">
        <v>1032</v>
      </c>
      <c r="E44" s="233"/>
      <c r="F44" s="230" t="s">
        <v>1065</v>
      </c>
      <c r="G44" s="230" t="s">
        <v>1008</v>
      </c>
      <c r="H44" s="232" t="s">
        <v>1009</v>
      </c>
      <c r="I44" s="233"/>
      <c r="J44" s="230" t="s">
        <v>1027</v>
      </c>
      <c r="K44" s="230" t="s">
        <v>1028</v>
      </c>
      <c r="L44" s="232" t="s">
        <v>1011</v>
      </c>
      <c r="M44" s="233"/>
      <c r="N44" s="230" t="s">
        <v>1012</v>
      </c>
      <c r="O44" s="230" t="s">
        <v>1066</v>
      </c>
      <c r="P44" s="241">
        <v>5.5</v>
      </c>
      <c r="Q44" s="235"/>
      <c r="R44" s="247" t="s">
        <v>1068</v>
      </c>
      <c r="S44" s="248"/>
      <c r="T44" s="249" t="str">
        <f t="shared" si="0"/>
        <v>19/05/2022</v>
      </c>
      <c r="U44" s="236"/>
      <c r="V44" s="237"/>
      <c r="W44" s="238"/>
      <c r="X44" s="230" t="s">
        <v>1058</v>
      </c>
      <c r="Y44" s="236"/>
      <c r="Z44" s="236"/>
      <c r="AA44" s="236"/>
      <c r="AB44" s="236"/>
      <c r="AC44" s="236"/>
      <c r="AD44" s="236"/>
      <c r="AE44" s="236"/>
      <c r="AF44" s="236"/>
      <c r="AG44" s="236"/>
      <c r="AH44" s="236"/>
      <c r="AI44" s="236"/>
      <c r="AJ44" s="236"/>
      <c r="AK44" s="230" t="s">
        <v>1020</v>
      </c>
      <c r="AL44" s="236"/>
      <c r="AM44" s="236"/>
      <c r="AN44" s="230" t="s">
        <v>1020</v>
      </c>
      <c r="AO44" s="236"/>
      <c r="AP44" s="236"/>
      <c r="AQ44" s="230" t="s">
        <v>1033</v>
      </c>
    </row>
    <row r="45" spans="1:43" x14ac:dyDescent="0.2">
      <c r="A45" s="230" t="s">
        <v>1047</v>
      </c>
      <c r="B45" s="231">
        <v>44712</v>
      </c>
      <c r="C45" s="230" t="s">
        <v>1031</v>
      </c>
      <c r="D45" s="232" t="s">
        <v>1032</v>
      </c>
      <c r="E45" s="233"/>
      <c r="F45" s="230" t="s">
        <v>1065</v>
      </c>
      <c r="G45" s="230" t="s">
        <v>1008</v>
      </c>
      <c r="H45" s="232" t="s">
        <v>1009</v>
      </c>
      <c r="I45" s="233"/>
      <c r="J45" s="230" t="s">
        <v>1027</v>
      </c>
      <c r="K45" s="230" t="s">
        <v>1028</v>
      </c>
      <c r="L45" s="232" t="s">
        <v>1011</v>
      </c>
      <c r="M45" s="233"/>
      <c r="N45" s="230" t="s">
        <v>1012</v>
      </c>
      <c r="O45" s="230" t="s">
        <v>1066</v>
      </c>
      <c r="P45" s="241">
        <v>23.48</v>
      </c>
      <c r="Q45" s="235"/>
      <c r="R45" s="247" t="s">
        <v>1072</v>
      </c>
      <c r="S45" s="248"/>
      <c r="T45" s="249" t="str">
        <f t="shared" si="0"/>
        <v>19/05/2022</v>
      </c>
      <c r="U45" s="236"/>
      <c r="V45" s="237"/>
      <c r="W45" s="238"/>
      <c r="X45" s="230" t="s">
        <v>1058</v>
      </c>
      <c r="Y45" s="236"/>
      <c r="Z45" s="236"/>
      <c r="AA45" s="236"/>
      <c r="AB45" s="236"/>
      <c r="AC45" s="236"/>
      <c r="AD45" s="236"/>
      <c r="AE45" s="236"/>
      <c r="AF45" s="236"/>
      <c r="AG45" s="236"/>
      <c r="AH45" s="236"/>
      <c r="AI45" s="236"/>
      <c r="AJ45" s="236"/>
      <c r="AK45" s="230" t="s">
        <v>1020</v>
      </c>
      <c r="AL45" s="236"/>
      <c r="AM45" s="236"/>
      <c r="AN45" s="230" t="s">
        <v>1020</v>
      </c>
      <c r="AO45" s="236"/>
      <c r="AP45" s="236"/>
      <c r="AQ45" s="230" t="s">
        <v>1033</v>
      </c>
    </row>
    <row r="46" spans="1:43" x14ac:dyDescent="0.2">
      <c r="A46" s="230" t="s">
        <v>1047</v>
      </c>
      <c r="B46" s="231">
        <v>44712</v>
      </c>
      <c r="C46" s="230" t="s">
        <v>1031</v>
      </c>
      <c r="D46" s="232" t="s">
        <v>1032</v>
      </c>
      <c r="E46" s="233"/>
      <c r="F46" s="230" t="s">
        <v>1065</v>
      </c>
      <c r="G46" s="230" t="s">
        <v>1008</v>
      </c>
      <c r="H46" s="232" t="s">
        <v>1009</v>
      </c>
      <c r="I46" s="233"/>
      <c r="J46" s="230" t="s">
        <v>1027</v>
      </c>
      <c r="K46" s="230" t="s">
        <v>1028</v>
      </c>
      <c r="L46" s="232" t="s">
        <v>1011</v>
      </c>
      <c r="M46" s="233"/>
      <c r="N46" s="230" t="s">
        <v>1012</v>
      </c>
      <c r="O46" s="230" t="s">
        <v>1066</v>
      </c>
      <c r="P46" s="241">
        <v>33.04</v>
      </c>
      <c r="Q46" s="235"/>
      <c r="R46" s="247" t="s">
        <v>1072</v>
      </c>
      <c r="S46" s="248"/>
      <c r="T46" s="249" t="str">
        <f t="shared" si="0"/>
        <v>19/05/2022</v>
      </c>
      <c r="U46" s="236"/>
      <c r="V46" s="237"/>
      <c r="W46" s="238"/>
      <c r="X46" s="230" t="s">
        <v>1058</v>
      </c>
      <c r="Y46" s="236"/>
      <c r="Z46" s="236"/>
      <c r="AA46" s="236"/>
      <c r="AB46" s="236"/>
      <c r="AC46" s="236"/>
      <c r="AD46" s="236"/>
      <c r="AE46" s="236"/>
      <c r="AF46" s="236"/>
      <c r="AG46" s="236"/>
      <c r="AH46" s="236"/>
      <c r="AI46" s="236"/>
      <c r="AJ46" s="236"/>
      <c r="AK46" s="230" t="s">
        <v>1020</v>
      </c>
      <c r="AL46" s="236"/>
      <c r="AM46" s="236"/>
      <c r="AN46" s="230" t="s">
        <v>1020</v>
      </c>
      <c r="AO46" s="236"/>
      <c r="AP46" s="236"/>
      <c r="AQ46" s="230" t="s">
        <v>1033</v>
      </c>
    </row>
    <row r="47" spans="1:43" x14ac:dyDescent="0.2">
      <c r="A47" s="230" t="s">
        <v>1047</v>
      </c>
      <c r="B47" s="231">
        <v>44712</v>
      </c>
      <c r="C47" s="230" t="s">
        <v>1031</v>
      </c>
      <c r="D47" s="232" t="s">
        <v>1032</v>
      </c>
      <c r="E47" s="233"/>
      <c r="F47" s="230" t="s">
        <v>1065</v>
      </c>
      <c r="G47" s="230" t="s">
        <v>1008</v>
      </c>
      <c r="H47" s="232" t="s">
        <v>1009</v>
      </c>
      <c r="I47" s="233"/>
      <c r="J47" s="230" t="s">
        <v>1027</v>
      </c>
      <c r="K47" s="230" t="s">
        <v>1028</v>
      </c>
      <c r="L47" s="232" t="s">
        <v>1011</v>
      </c>
      <c r="M47" s="233"/>
      <c r="N47" s="230" t="s">
        <v>1012</v>
      </c>
      <c r="O47" s="230" t="s">
        <v>1066</v>
      </c>
      <c r="P47" s="241">
        <v>108.7</v>
      </c>
      <c r="Q47" s="235"/>
      <c r="R47" s="247" t="s">
        <v>1072</v>
      </c>
      <c r="S47" s="248"/>
      <c r="T47" s="249" t="str">
        <f t="shared" si="0"/>
        <v>19/05/2022</v>
      </c>
      <c r="U47" s="236"/>
      <c r="V47" s="237"/>
      <c r="W47" s="238"/>
      <c r="X47" s="230" t="s">
        <v>1058</v>
      </c>
      <c r="Y47" s="236"/>
      <c r="Z47" s="236"/>
      <c r="AA47" s="236"/>
      <c r="AB47" s="236"/>
      <c r="AC47" s="236"/>
      <c r="AD47" s="236"/>
      <c r="AE47" s="236"/>
      <c r="AF47" s="236"/>
      <c r="AG47" s="236"/>
      <c r="AH47" s="236"/>
      <c r="AI47" s="236"/>
      <c r="AJ47" s="236"/>
      <c r="AK47" s="230" t="s">
        <v>1020</v>
      </c>
      <c r="AL47" s="236"/>
      <c r="AM47" s="236"/>
      <c r="AN47" s="230" t="s">
        <v>1020</v>
      </c>
      <c r="AO47" s="236"/>
      <c r="AP47" s="236"/>
      <c r="AQ47" s="230" t="s">
        <v>1033</v>
      </c>
    </row>
    <row r="48" spans="1:43" x14ac:dyDescent="0.2">
      <c r="A48" s="230" t="s">
        <v>1047</v>
      </c>
      <c r="B48" s="231">
        <v>44712</v>
      </c>
      <c r="C48" s="230" t="s">
        <v>1031</v>
      </c>
      <c r="D48" s="232" t="s">
        <v>1032</v>
      </c>
      <c r="E48" s="233"/>
      <c r="F48" s="230" t="s">
        <v>1065</v>
      </c>
      <c r="G48" s="230" t="s">
        <v>1008</v>
      </c>
      <c r="H48" s="232" t="s">
        <v>1009</v>
      </c>
      <c r="I48" s="233"/>
      <c r="J48" s="230" t="s">
        <v>1010</v>
      </c>
      <c r="K48" s="230" t="s">
        <v>486</v>
      </c>
      <c r="L48" s="232" t="s">
        <v>1011</v>
      </c>
      <c r="M48" s="233"/>
      <c r="N48" s="230" t="s">
        <v>1012</v>
      </c>
      <c r="O48" s="230" t="s">
        <v>1066</v>
      </c>
      <c r="P48" s="241">
        <v>5.85</v>
      </c>
      <c r="Q48" s="235"/>
      <c r="R48" s="250" t="s">
        <v>1067</v>
      </c>
      <c r="S48" s="237"/>
      <c r="T48" s="243" t="str">
        <f t="shared" si="0"/>
        <v>20/05/2022</v>
      </c>
      <c r="U48" s="236"/>
      <c r="V48" s="237"/>
      <c r="W48" s="238"/>
      <c r="X48" s="230" t="s">
        <v>1058</v>
      </c>
      <c r="Y48" s="236"/>
      <c r="Z48" s="236"/>
      <c r="AA48" s="236"/>
      <c r="AB48" s="236"/>
      <c r="AC48" s="236"/>
      <c r="AD48" s="236"/>
      <c r="AE48" s="236"/>
      <c r="AF48" s="236"/>
      <c r="AG48" s="236"/>
      <c r="AH48" s="236"/>
      <c r="AI48" s="236"/>
      <c r="AJ48" s="236"/>
      <c r="AK48" s="230" t="s">
        <v>1020</v>
      </c>
      <c r="AL48" s="236"/>
      <c r="AM48" s="236"/>
      <c r="AN48" s="230" t="s">
        <v>1020</v>
      </c>
      <c r="AO48" s="236"/>
      <c r="AP48" s="236"/>
      <c r="AQ48" s="230" t="s">
        <v>1033</v>
      </c>
    </row>
    <row r="49" spans="1:43" x14ac:dyDescent="0.2">
      <c r="A49" s="230" t="s">
        <v>1047</v>
      </c>
      <c r="B49" s="231">
        <v>44712</v>
      </c>
      <c r="C49" s="230" t="s">
        <v>1031</v>
      </c>
      <c r="D49" s="232" t="s">
        <v>1032</v>
      </c>
      <c r="E49" s="233"/>
      <c r="F49" s="230" t="s">
        <v>1065</v>
      </c>
      <c r="G49" s="230" t="s">
        <v>1008</v>
      </c>
      <c r="H49" s="232" t="s">
        <v>1009</v>
      </c>
      <c r="I49" s="233"/>
      <c r="J49" s="230" t="s">
        <v>1010</v>
      </c>
      <c r="K49" s="230" t="s">
        <v>486</v>
      </c>
      <c r="L49" s="232" t="s">
        <v>1011</v>
      </c>
      <c r="M49" s="233"/>
      <c r="N49" s="230" t="s">
        <v>1012</v>
      </c>
      <c r="O49" s="230" t="s">
        <v>1066</v>
      </c>
      <c r="P49" s="241">
        <v>570.17999999999995</v>
      </c>
      <c r="Q49" s="235"/>
      <c r="R49" s="250" t="s">
        <v>1069</v>
      </c>
      <c r="S49" s="237"/>
      <c r="T49" s="243" t="str">
        <f t="shared" si="0"/>
        <v>20/05/2022</v>
      </c>
      <c r="U49" s="236"/>
      <c r="V49" s="237"/>
      <c r="W49" s="238"/>
      <c r="X49" s="230" t="s">
        <v>1058</v>
      </c>
      <c r="Y49" s="236"/>
      <c r="Z49" s="236"/>
      <c r="AA49" s="236"/>
      <c r="AB49" s="236"/>
      <c r="AC49" s="236"/>
      <c r="AD49" s="236"/>
      <c r="AE49" s="236"/>
      <c r="AF49" s="236"/>
      <c r="AG49" s="236"/>
      <c r="AH49" s="236"/>
      <c r="AI49" s="236"/>
      <c r="AJ49" s="236"/>
      <c r="AK49" s="230" t="s">
        <v>1020</v>
      </c>
      <c r="AL49" s="236"/>
      <c r="AM49" s="236"/>
      <c r="AN49" s="230" t="s">
        <v>1020</v>
      </c>
      <c r="AO49" s="236"/>
      <c r="AP49" s="236"/>
      <c r="AQ49" s="230" t="s">
        <v>1033</v>
      </c>
    </row>
    <row r="50" spans="1:43" x14ac:dyDescent="0.2">
      <c r="A50" s="230" t="s">
        <v>1047</v>
      </c>
      <c r="B50" s="231">
        <v>44712</v>
      </c>
      <c r="C50" s="230" t="s">
        <v>1031</v>
      </c>
      <c r="D50" s="232" t="s">
        <v>1032</v>
      </c>
      <c r="E50" s="233"/>
      <c r="F50" s="230" t="s">
        <v>1065</v>
      </c>
      <c r="G50" s="230" t="s">
        <v>1008</v>
      </c>
      <c r="H50" s="232" t="s">
        <v>1009</v>
      </c>
      <c r="I50" s="233"/>
      <c r="J50" s="230" t="s">
        <v>1027</v>
      </c>
      <c r="K50" s="230" t="s">
        <v>1028</v>
      </c>
      <c r="L50" s="232" t="s">
        <v>1011</v>
      </c>
      <c r="M50" s="233"/>
      <c r="N50" s="230" t="s">
        <v>1012</v>
      </c>
      <c r="O50" s="230" t="s">
        <v>1066</v>
      </c>
      <c r="P50" s="241">
        <v>0.5</v>
      </c>
      <c r="Q50" s="235"/>
      <c r="R50" s="230" t="s">
        <v>1022</v>
      </c>
      <c r="S50" s="237"/>
      <c r="T50" s="243" t="str">
        <f t="shared" si="0"/>
        <v>02/06/2022</v>
      </c>
      <c r="U50" s="236"/>
      <c r="V50" s="237"/>
      <c r="W50" s="238"/>
      <c r="X50" s="230" t="s">
        <v>1058</v>
      </c>
      <c r="Y50" s="236"/>
      <c r="Z50" s="236"/>
      <c r="AA50" s="236"/>
      <c r="AB50" s="236"/>
      <c r="AC50" s="236"/>
      <c r="AD50" s="236"/>
      <c r="AE50" s="236"/>
      <c r="AF50" s="236"/>
      <c r="AG50" s="236"/>
      <c r="AH50" s="236"/>
      <c r="AI50" s="236"/>
      <c r="AJ50" s="236"/>
      <c r="AK50" s="230" t="s">
        <v>1020</v>
      </c>
      <c r="AL50" s="236"/>
      <c r="AM50" s="236"/>
      <c r="AN50" s="230" t="s">
        <v>1020</v>
      </c>
      <c r="AO50" s="236"/>
      <c r="AP50" s="236"/>
      <c r="AQ50" s="230" t="s">
        <v>1033</v>
      </c>
    </row>
    <row r="51" spans="1:43" x14ac:dyDescent="0.2">
      <c r="A51" s="230" t="s">
        <v>1047</v>
      </c>
      <c r="B51" s="231">
        <v>44712</v>
      </c>
      <c r="C51" s="230" t="s">
        <v>1031</v>
      </c>
      <c r="D51" s="232" t="s">
        <v>1032</v>
      </c>
      <c r="E51" s="233"/>
      <c r="F51" s="230" t="s">
        <v>1065</v>
      </c>
      <c r="G51" s="230" t="s">
        <v>1008</v>
      </c>
      <c r="H51" s="232" t="s">
        <v>1009</v>
      </c>
      <c r="I51" s="233"/>
      <c r="J51" s="230" t="s">
        <v>1027</v>
      </c>
      <c r="K51" s="230" t="s">
        <v>1028</v>
      </c>
      <c r="L51" s="232" t="s">
        <v>1011</v>
      </c>
      <c r="M51" s="233"/>
      <c r="N51" s="230" t="s">
        <v>1012</v>
      </c>
      <c r="O51" s="230" t="s">
        <v>1066</v>
      </c>
      <c r="P51" s="241">
        <v>5.5</v>
      </c>
      <c r="Q51" s="235"/>
      <c r="R51" s="230" t="s">
        <v>1022</v>
      </c>
      <c r="S51" s="237"/>
      <c r="T51" s="243" t="str">
        <f t="shared" si="0"/>
        <v>02/06/2022</v>
      </c>
      <c r="U51" s="236"/>
      <c r="V51" s="237"/>
      <c r="W51" s="238"/>
      <c r="X51" s="230" t="s">
        <v>1058</v>
      </c>
      <c r="Y51" s="236"/>
      <c r="Z51" s="236"/>
      <c r="AA51" s="236"/>
      <c r="AB51" s="236"/>
      <c r="AC51" s="236"/>
      <c r="AD51" s="236"/>
      <c r="AE51" s="236"/>
      <c r="AF51" s="236"/>
      <c r="AG51" s="236"/>
      <c r="AH51" s="236"/>
      <c r="AI51" s="236"/>
      <c r="AJ51" s="236"/>
      <c r="AK51" s="230" t="s">
        <v>1020</v>
      </c>
      <c r="AL51" s="236"/>
      <c r="AM51" s="236"/>
      <c r="AN51" s="230" t="s">
        <v>1020</v>
      </c>
      <c r="AO51" s="236"/>
      <c r="AP51" s="236"/>
      <c r="AQ51" s="230" t="s">
        <v>1033</v>
      </c>
    </row>
    <row r="52" spans="1:43" x14ac:dyDescent="0.2">
      <c r="A52" s="230" t="s">
        <v>1047</v>
      </c>
      <c r="B52" s="231">
        <v>44712</v>
      </c>
      <c r="C52" s="230" t="s">
        <v>1031</v>
      </c>
      <c r="D52" s="232" t="s">
        <v>1032</v>
      </c>
      <c r="E52" s="233"/>
      <c r="F52" s="230" t="s">
        <v>1065</v>
      </c>
      <c r="G52" s="230" t="s">
        <v>1008</v>
      </c>
      <c r="H52" s="232" t="s">
        <v>1009</v>
      </c>
      <c r="I52" s="233"/>
      <c r="J52" s="230" t="s">
        <v>1027</v>
      </c>
      <c r="K52" s="230" t="s">
        <v>1028</v>
      </c>
      <c r="L52" s="232" t="s">
        <v>1011</v>
      </c>
      <c r="M52" s="233"/>
      <c r="N52" s="230" t="s">
        <v>1012</v>
      </c>
      <c r="O52" s="230" t="s">
        <v>1066</v>
      </c>
      <c r="P52" s="241">
        <v>156.87</v>
      </c>
      <c r="Q52" s="235"/>
      <c r="R52" s="230" t="s">
        <v>1073</v>
      </c>
      <c r="S52" s="237"/>
      <c r="T52" s="243" t="str">
        <f t="shared" si="0"/>
        <v>02/06/2022</v>
      </c>
      <c r="U52" s="236"/>
      <c r="V52" s="237"/>
      <c r="W52" s="238"/>
      <c r="X52" s="230" t="s">
        <v>1058</v>
      </c>
      <c r="Y52" s="236"/>
      <c r="Z52" s="236"/>
      <c r="AA52" s="236"/>
      <c r="AB52" s="236"/>
      <c r="AC52" s="236"/>
      <c r="AD52" s="236"/>
      <c r="AE52" s="236"/>
      <c r="AF52" s="236"/>
      <c r="AG52" s="236"/>
      <c r="AH52" s="236"/>
      <c r="AI52" s="236"/>
      <c r="AJ52" s="236"/>
      <c r="AK52" s="230" t="s">
        <v>1020</v>
      </c>
      <c r="AL52" s="236"/>
      <c r="AM52" s="236"/>
      <c r="AN52" s="230" t="s">
        <v>1020</v>
      </c>
      <c r="AO52" s="236"/>
      <c r="AP52" s="236"/>
      <c r="AQ52" s="230" t="s">
        <v>1033</v>
      </c>
    </row>
    <row r="53" spans="1:43" x14ac:dyDescent="0.2">
      <c r="A53" s="230" t="s">
        <v>1047</v>
      </c>
      <c r="B53" s="231">
        <v>44712</v>
      </c>
      <c r="C53" s="230" t="s">
        <v>1031</v>
      </c>
      <c r="D53" s="232" t="s">
        <v>1032</v>
      </c>
      <c r="E53" s="233"/>
      <c r="F53" s="230" t="s">
        <v>1075</v>
      </c>
      <c r="G53" s="230" t="s">
        <v>1008</v>
      </c>
      <c r="H53" s="232" t="s">
        <v>1009</v>
      </c>
      <c r="I53" s="233"/>
      <c r="J53" s="230" t="s">
        <v>1034</v>
      </c>
      <c r="K53" s="230" t="s">
        <v>1035</v>
      </c>
      <c r="L53" s="232" t="s">
        <v>1011</v>
      </c>
      <c r="M53" s="233"/>
      <c r="N53" s="230" t="s">
        <v>1012</v>
      </c>
      <c r="O53" s="230" t="s">
        <v>1076</v>
      </c>
      <c r="P53" s="252">
        <v>0</v>
      </c>
      <c r="Q53" s="235"/>
      <c r="R53" s="230" t="s">
        <v>1077</v>
      </c>
      <c r="S53" s="237"/>
      <c r="T53" s="238"/>
      <c r="U53" s="236"/>
      <c r="V53" s="237"/>
      <c r="W53" s="238"/>
      <c r="X53" s="230" t="s">
        <v>1036</v>
      </c>
      <c r="Y53" s="236"/>
      <c r="Z53" s="236"/>
      <c r="AA53" s="236"/>
      <c r="AB53" s="236"/>
      <c r="AC53" s="236"/>
      <c r="AD53" s="236"/>
      <c r="AE53" s="236"/>
      <c r="AF53" s="236"/>
      <c r="AG53" s="236"/>
      <c r="AH53" s="236"/>
      <c r="AI53" s="236"/>
      <c r="AJ53" s="236"/>
      <c r="AK53" s="230" t="s">
        <v>1020</v>
      </c>
      <c r="AL53" s="236"/>
      <c r="AM53" s="236"/>
      <c r="AN53" s="230" t="s">
        <v>1020</v>
      </c>
      <c r="AO53" s="236"/>
      <c r="AP53" s="236"/>
      <c r="AQ53" s="230" t="s">
        <v>1033</v>
      </c>
    </row>
    <row r="57" spans="1:43" x14ac:dyDescent="0.2">
      <c r="A57" s="257" t="s">
        <v>1098</v>
      </c>
      <c r="B57" s="258">
        <v>44739</v>
      </c>
      <c r="C57" s="257" t="s">
        <v>1005</v>
      </c>
      <c r="D57" s="259" t="s">
        <v>1006</v>
      </c>
      <c r="E57" s="260"/>
      <c r="F57" s="257" t="s">
        <v>1103</v>
      </c>
      <c r="G57" s="257" t="s">
        <v>1008</v>
      </c>
      <c r="H57" s="259" t="s">
        <v>1009</v>
      </c>
      <c r="I57" s="260"/>
      <c r="J57" s="257" t="s">
        <v>1027</v>
      </c>
      <c r="K57" s="257" t="s">
        <v>1028</v>
      </c>
      <c r="L57" s="259" t="s">
        <v>1011</v>
      </c>
      <c r="M57" s="260"/>
      <c r="N57" s="257" t="s">
        <v>1012</v>
      </c>
      <c r="O57" s="264" t="s">
        <v>1104</v>
      </c>
      <c r="P57" s="265">
        <v>6.5</v>
      </c>
      <c r="Q57" s="266"/>
      <c r="R57" s="264" t="s">
        <v>1022</v>
      </c>
      <c r="S57" s="259" t="s">
        <v>1105</v>
      </c>
      <c r="T57" s="243" t="str">
        <f>RIGHT(R57,10)</f>
        <v>02/06/2022</v>
      </c>
      <c r="U57" s="236"/>
      <c r="V57" s="237"/>
      <c r="W57" s="238"/>
      <c r="X57" s="257" t="s">
        <v>1061</v>
      </c>
      <c r="Y57" s="257" t="s">
        <v>1017</v>
      </c>
      <c r="Z57" s="257" t="s">
        <v>1018</v>
      </c>
      <c r="AA57" s="257" t="s">
        <v>1019</v>
      </c>
      <c r="AB57" s="236"/>
      <c r="AC57" s="236"/>
      <c r="AD57" s="236"/>
      <c r="AE57" s="257" t="s">
        <v>1105</v>
      </c>
      <c r="AF57" s="258">
        <v>44733.5</v>
      </c>
      <c r="AG57" s="236"/>
      <c r="AH57" s="236"/>
      <c r="AI57" s="236"/>
      <c r="AJ57" s="236"/>
      <c r="AK57" s="257" t="s">
        <v>1020</v>
      </c>
      <c r="AL57" s="236"/>
      <c r="AM57" s="236"/>
      <c r="AN57" s="257" t="s">
        <v>1020</v>
      </c>
      <c r="AO57" s="236"/>
      <c r="AP57" s="236"/>
      <c r="AQ57" s="257" t="s">
        <v>1021</v>
      </c>
    </row>
    <row r="58" spans="1:43" x14ac:dyDescent="0.2">
      <c r="A58" s="257" t="s">
        <v>1098</v>
      </c>
      <c r="B58" s="258">
        <v>44739</v>
      </c>
      <c r="C58" s="257" t="s">
        <v>1005</v>
      </c>
      <c r="D58" s="259" t="s">
        <v>1006</v>
      </c>
      <c r="E58" s="260"/>
      <c r="F58" s="257" t="s">
        <v>1103</v>
      </c>
      <c r="G58" s="257" t="s">
        <v>1008</v>
      </c>
      <c r="H58" s="259" t="s">
        <v>1009</v>
      </c>
      <c r="I58" s="260"/>
      <c r="J58" s="257" t="s">
        <v>1027</v>
      </c>
      <c r="K58" s="257" t="s">
        <v>1028</v>
      </c>
      <c r="L58" s="259" t="s">
        <v>1011</v>
      </c>
      <c r="M58" s="260"/>
      <c r="N58" s="257" t="s">
        <v>1012</v>
      </c>
      <c r="O58" s="264" t="s">
        <v>1104</v>
      </c>
      <c r="P58" s="265">
        <v>193.92</v>
      </c>
      <c r="Q58" s="266"/>
      <c r="R58" s="264" t="s">
        <v>1073</v>
      </c>
      <c r="S58" s="259" t="s">
        <v>1105</v>
      </c>
      <c r="T58" s="243" t="str">
        <f>RIGHT(R58,10)</f>
        <v>02/06/2022</v>
      </c>
      <c r="U58" s="236"/>
      <c r="V58" s="237"/>
      <c r="W58" s="238"/>
      <c r="X58" s="257" t="s">
        <v>1061</v>
      </c>
      <c r="Y58" s="257" t="s">
        <v>1017</v>
      </c>
      <c r="Z58" s="257" t="s">
        <v>1018</v>
      </c>
      <c r="AA58" s="257" t="s">
        <v>1019</v>
      </c>
      <c r="AB58" s="236"/>
      <c r="AC58" s="236"/>
      <c r="AD58" s="236"/>
      <c r="AE58" s="257" t="s">
        <v>1105</v>
      </c>
      <c r="AF58" s="258">
        <v>44733.5</v>
      </c>
      <c r="AG58" s="236"/>
      <c r="AH58" s="236"/>
      <c r="AI58" s="236"/>
      <c r="AJ58" s="236"/>
      <c r="AK58" s="257" t="s">
        <v>1020</v>
      </c>
      <c r="AL58" s="236"/>
      <c r="AM58" s="236"/>
      <c r="AN58" s="257" t="s">
        <v>1020</v>
      </c>
      <c r="AO58" s="236"/>
      <c r="AP58" s="236"/>
      <c r="AQ58" s="257" t="s">
        <v>1021</v>
      </c>
    </row>
    <row r="59" spans="1:43" x14ac:dyDescent="0.2">
      <c r="A59" s="257" t="s">
        <v>1098</v>
      </c>
      <c r="B59" s="258">
        <v>44739</v>
      </c>
      <c r="C59" s="257" t="s">
        <v>1005</v>
      </c>
      <c r="D59" s="259" t="s">
        <v>1006</v>
      </c>
      <c r="E59" s="260"/>
      <c r="F59" s="257" t="s">
        <v>1103</v>
      </c>
      <c r="G59" s="257" t="s">
        <v>1008</v>
      </c>
      <c r="H59" s="259" t="s">
        <v>1009</v>
      </c>
      <c r="I59" s="260"/>
      <c r="J59" s="257" t="s">
        <v>1010</v>
      </c>
      <c r="K59" s="257" t="s">
        <v>486</v>
      </c>
      <c r="L59" s="259" t="s">
        <v>1011</v>
      </c>
      <c r="M59" s="260"/>
      <c r="N59" s="257" t="s">
        <v>1012</v>
      </c>
      <c r="O59" s="264" t="s">
        <v>1104</v>
      </c>
      <c r="P59" s="265">
        <v>10</v>
      </c>
      <c r="Q59" s="266"/>
      <c r="R59" s="264" t="s">
        <v>1107</v>
      </c>
      <c r="S59" s="259" t="s">
        <v>1105</v>
      </c>
      <c r="T59" s="243" t="str">
        <f>RIGHT(R59,10)</f>
        <v>05/06/2022</v>
      </c>
      <c r="U59" s="236"/>
      <c r="V59" s="237"/>
      <c r="W59" s="238"/>
      <c r="X59" s="257" t="s">
        <v>1061</v>
      </c>
      <c r="Y59" s="257" t="s">
        <v>1017</v>
      </c>
      <c r="Z59" s="257" t="s">
        <v>1018</v>
      </c>
      <c r="AA59" s="257" t="s">
        <v>1019</v>
      </c>
      <c r="AB59" s="236"/>
      <c r="AC59" s="236"/>
      <c r="AD59" s="236"/>
      <c r="AE59" s="257" t="s">
        <v>1105</v>
      </c>
      <c r="AF59" s="258">
        <v>44733.5</v>
      </c>
      <c r="AG59" s="236"/>
      <c r="AH59" s="236"/>
      <c r="AI59" s="236"/>
      <c r="AJ59" s="236"/>
      <c r="AK59" s="257" t="s">
        <v>1020</v>
      </c>
      <c r="AL59" s="236"/>
      <c r="AM59" s="236"/>
      <c r="AN59" s="257" t="s">
        <v>1020</v>
      </c>
      <c r="AO59" s="236"/>
      <c r="AP59" s="236"/>
      <c r="AQ59" s="257" t="s">
        <v>1021</v>
      </c>
    </row>
    <row r="60" spans="1:43" x14ac:dyDescent="0.2">
      <c r="A60" s="257" t="s">
        <v>1098</v>
      </c>
      <c r="B60" s="258">
        <v>44739</v>
      </c>
      <c r="C60" s="257" t="s">
        <v>1005</v>
      </c>
      <c r="D60" s="259" t="s">
        <v>1006</v>
      </c>
      <c r="E60" s="260"/>
      <c r="F60" s="257" t="s">
        <v>1103</v>
      </c>
      <c r="G60" s="257" t="s">
        <v>1008</v>
      </c>
      <c r="H60" s="259" t="s">
        <v>1009</v>
      </c>
      <c r="I60" s="260"/>
      <c r="J60" s="257" t="s">
        <v>1010</v>
      </c>
      <c r="K60" s="257" t="s">
        <v>486</v>
      </c>
      <c r="L60" s="259" t="s">
        <v>1011</v>
      </c>
      <c r="M60" s="260"/>
      <c r="N60" s="257" t="s">
        <v>1012</v>
      </c>
      <c r="O60" s="264" t="s">
        <v>1104</v>
      </c>
      <c r="P60" s="265">
        <v>5.85</v>
      </c>
      <c r="Q60" s="266"/>
      <c r="R60" s="264" t="s">
        <v>1106</v>
      </c>
      <c r="S60" s="259" t="s">
        <v>1105</v>
      </c>
      <c r="T60" s="243" t="str">
        <f>RIGHT(R60,10)</f>
        <v>10/06/2022</v>
      </c>
      <c r="U60" s="236"/>
      <c r="V60" s="237"/>
      <c r="W60" s="238"/>
      <c r="X60" s="257" t="s">
        <v>1061</v>
      </c>
      <c r="Y60" s="257" t="s">
        <v>1017</v>
      </c>
      <c r="Z60" s="257" t="s">
        <v>1018</v>
      </c>
      <c r="AA60" s="257" t="s">
        <v>1019</v>
      </c>
      <c r="AB60" s="236"/>
      <c r="AC60" s="236"/>
      <c r="AD60" s="236"/>
      <c r="AE60" s="257" t="s">
        <v>1105</v>
      </c>
      <c r="AF60" s="258">
        <v>44733.5</v>
      </c>
      <c r="AG60" s="236"/>
      <c r="AH60" s="236"/>
      <c r="AI60" s="236"/>
      <c r="AJ60" s="236"/>
      <c r="AK60" s="257" t="s">
        <v>1020</v>
      </c>
      <c r="AL60" s="236"/>
      <c r="AM60" s="236"/>
      <c r="AN60" s="257" t="s">
        <v>1020</v>
      </c>
      <c r="AO60" s="236"/>
      <c r="AP60" s="236"/>
      <c r="AQ60" s="257" t="s">
        <v>1021</v>
      </c>
    </row>
    <row r="61" spans="1:43" x14ac:dyDescent="0.2">
      <c r="A61" s="257" t="s">
        <v>1098</v>
      </c>
      <c r="B61" s="258">
        <v>44721</v>
      </c>
      <c r="C61" s="257" t="s">
        <v>1005</v>
      </c>
      <c r="D61" s="259" t="s">
        <v>1006</v>
      </c>
      <c r="E61" s="260"/>
      <c r="F61" s="257" t="s">
        <v>1099</v>
      </c>
      <c r="G61" s="257" t="s">
        <v>1008</v>
      </c>
      <c r="H61" s="259" t="s">
        <v>1009</v>
      </c>
      <c r="I61" s="260"/>
      <c r="J61" s="257" t="s">
        <v>1049</v>
      </c>
      <c r="K61" s="257" t="s">
        <v>489</v>
      </c>
      <c r="L61" s="259" t="s">
        <v>1011</v>
      </c>
      <c r="M61" s="260"/>
      <c r="N61" s="257" t="s">
        <v>1012</v>
      </c>
      <c r="O61" s="264" t="s">
        <v>1100</v>
      </c>
      <c r="P61" s="265">
        <v>227.19</v>
      </c>
      <c r="Q61" s="266"/>
      <c r="R61" s="264" t="s">
        <v>1101</v>
      </c>
      <c r="S61" s="259" t="s">
        <v>1102</v>
      </c>
      <c r="T61" s="243" t="str">
        <f>RIGHT(R61,10)</f>
        <v>BBIE POWER</v>
      </c>
      <c r="U61" s="236"/>
      <c r="V61" s="237"/>
      <c r="W61" s="238"/>
      <c r="X61" s="257" t="s">
        <v>1016</v>
      </c>
      <c r="Y61" s="257" t="s">
        <v>1054</v>
      </c>
      <c r="Z61" s="257" t="s">
        <v>904</v>
      </c>
      <c r="AA61" s="257" t="s">
        <v>1019</v>
      </c>
      <c r="AB61" s="236"/>
      <c r="AC61" s="236"/>
      <c r="AD61" s="236"/>
      <c r="AE61" s="257" t="s">
        <v>1102</v>
      </c>
      <c r="AF61" s="258">
        <v>44712.5</v>
      </c>
      <c r="AG61" s="236"/>
      <c r="AH61" s="236"/>
      <c r="AI61" s="236"/>
      <c r="AJ61" s="236"/>
      <c r="AK61" s="257" t="s">
        <v>1020</v>
      </c>
      <c r="AL61" s="236"/>
      <c r="AM61" s="236"/>
      <c r="AN61" s="257" t="s">
        <v>1020</v>
      </c>
      <c r="AO61" s="236"/>
      <c r="AP61" s="236"/>
      <c r="AQ61" s="257" t="s">
        <v>1021</v>
      </c>
    </row>
    <row r="62" spans="1:43" x14ac:dyDescent="0.2">
      <c r="A62" s="257" t="s">
        <v>1098</v>
      </c>
      <c r="B62" s="258">
        <v>44732</v>
      </c>
      <c r="C62" s="257" t="s">
        <v>1005</v>
      </c>
      <c r="D62" s="259" t="s">
        <v>1006</v>
      </c>
      <c r="E62" s="260"/>
      <c r="F62" s="257" t="s">
        <v>1108</v>
      </c>
      <c r="G62" s="257" t="s">
        <v>1008</v>
      </c>
      <c r="H62" s="259" t="s">
        <v>1009</v>
      </c>
      <c r="I62" s="260"/>
      <c r="J62" s="257" t="s">
        <v>1109</v>
      </c>
      <c r="K62" s="257" t="s">
        <v>490</v>
      </c>
      <c r="L62" s="259" t="s">
        <v>1011</v>
      </c>
      <c r="M62" s="260"/>
      <c r="N62" s="257" t="s">
        <v>1012</v>
      </c>
      <c r="O62" s="264" t="s">
        <v>1110</v>
      </c>
      <c r="P62" s="268">
        <f>33.35*0</f>
        <v>0</v>
      </c>
      <c r="Q62" s="266"/>
      <c r="R62" s="267" t="s">
        <v>1111</v>
      </c>
      <c r="S62" s="259" t="s">
        <v>1112</v>
      </c>
      <c r="T62" s="243"/>
      <c r="U62" s="236"/>
      <c r="V62" s="237"/>
      <c r="W62" s="238"/>
      <c r="X62" s="257" t="s">
        <v>1016</v>
      </c>
      <c r="Y62" s="236"/>
      <c r="Z62" s="236"/>
      <c r="AA62" s="236"/>
      <c r="AB62" s="236"/>
      <c r="AC62" s="236"/>
      <c r="AD62" s="236"/>
      <c r="AE62" s="257" t="s">
        <v>1112</v>
      </c>
      <c r="AF62" s="236"/>
      <c r="AG62" s="236"/>
      <c r="AH62" s="236"/>
      <c r="AI62" s="236"/>
      <c r="AJ62" s="236"/>
      <c r="AK62" s="257" t="s">
        <v>1020</v>
      </c>
      <c r="AL62" s="236"/>
      <c r="AM62" s="236"/>
      <c r="AN62" s="257" t="s">
        <v>1020</v>
      </c>
      <c r="AO62" s="236"/>
      <c r="AP62" s="236"/>
      <c r="AQ62" s="257" t="s">
        <v>1021</v>
      </c>
    </row>
    <row r="63" spans="1:43" x14ac:dyDescent="0.2">
      <c r="A63" s="257" t="s">
        <v>1098</v>
      </c>
      <c r="B63" s="258">
        <v>44732</v>
      </c>
      <c r="C63" s="257" t="s">
        <v>1005</v>
      </c>
      <c r="D63" s="259" t="s">
        <v>1006</v>
      </c>
      <c r="E63" s="260"/>
      <c r="F63" s="257" t="s">
        <v>1108</v>
      </c>
      <c r="G63" s="257" t="s">
        <v>1008</v>
      </c>
      <c r="H63" s="259" t="s">
        <v>1009</v>
      </c>
      <c r="I63" s="260"/>
      <c r="J63" s="257" t="s">
        <v>1114</v>
      </c>
      <c r="K63" s="257" t="s">
        <v>484</v>
      </c>
      <c r="L63" s="259" t="s">
        <v>1011</v>
      </c>
      <c r="M63" s="260"/>
      <c r="N63" s="257" t="s">
        <v>1012</v>
      </c>
      <c r="O63" s="264" t="s">
        <v>1110</v>
      </c>
      <c r="P63" s="268">
        <f>33.77*0</f>
        <v>0</v>
      </c>
      <c r="Q63" s="266"/>
      <c r="R63" s="267" t="s">
        <v>1115</v>
      </c>
      <c r="S63" s="259" t="s">
        <v>1112</v>
      </c>
      <c r="T63" s="243"/>
      <c r="U63" s="236"/>
      <c r="V63" s="237"/>
      <c r="W63" s="238"/>
      <c r="X63" s="257" t="s">
        <v>1016</v>
      </c>
      <c r="Y63" s="236"/>
      <c r="Z63" s="236"/>
      <c r="AA63" s="236"/>
      <c r="AB63" s="236"/>
      <c r="AC63" s="236"/>
      <c r="AD63" s="236"/>
      <c r="AE63" s="257" t="s">
        <v>1112</v>
      </c>
      <c r="AF63" s="236"/>
      <c r="AG63" s="236"/>
      <c r="AH63" s="236"/>
      <c r="AI63" s="236"/>
      <c r="AJ63" s="236"/>
      <c r="AK63" s="257" t="s">
        <v>1020</v>
      </c>
      <c r="AL63" s="236"/>
      <c r="AM63" s="236"/>
      <c r="AN63" s="257" t="s">
        <v>1020</v>
      </c>
      <c r="AO63" s="236"/>
      <c r="AP63" s="236"/>
      <c r="AQ63" s="257" t="s">
        <v>1021</v>
      </c>
    </row>
    <row r="64" spans="1:43" x14ac:dyDescent="0.2">
      <c r="A64" s="257" t="s">
        <v>1098</v>
      </c>
      <c r="B64" s="258">
        <v>44713</v>
      </c>
      <c r="C64" s="257" t="s">
        <v>1005</v>
      </c>
      <c r="D64" s="259" t="s">
        <v>1006</v>
      </c>
      <c r="E64" s="260"/>
      <c r="F64" s="257" t="s">
        <v>1116</v>
      </c>
      <c r="G64" s="257" t="s">
        <v>1008</v>
      </c>
      <c r="H64" s="259" t="s">
        <v>1009</v>
      </c>
      <c r="I64" s="260"/>
      <c r="J64" s="257" t="s">
        <v>1117</v>
      </c>
      <c r="K64" s="257" t="s">
        <v>491</v>
      </c>
      <c r="L64" s="259" t="s">
        <v>1011</v>
      </c>
      <c r="M64" s="260"/>
      <c r="N64" s="257" t="s">
        <v>1012</v>
      </c>
      <c r="O64" s="264" t="s">
        <v>1113</v>
      </c>
      <c r="P64" s="268">
        <f>7.83*0</f>
        <v>0</v>
      </c>
      <c r="Q64" s="266"/>
      <c r="R64" s="267" t="s">
        <v>1118</v>
      </c>
      <c r="S64" s="259" t="s">
        <v>1119</v>
      </c>
      <c r="T64" s="272" t="s">
        <v>1156</v>
      </c>
      <c r="U64" s="236"/>
      <c r="V64" s="237"/>
      <c r="W64" s="238"/>
      <c r="X64" s="257" t="s">
        <v>1061</v>
      </c>
      <c r="Y64" s="236"/>
      <c r="Z64" s="236"/>
      <c r="AA64" s="236"/>
      <c r="AB64" s="236"/>
      <c r="AC64" s="236"/>
      <c r="AD64" s="236"/>
      <c r="AE64" s="257" t="s">
        <v>1119</v>
      </c>
      <c r="AF64" s="236"/>
      <c r="AG64" s="236"/>
      <c r="AH64" s="236"/>
      <c r="AI64" s="236"/>
      <c r="AJ64" s="236"/>
      <c r="AK64" s="257" t="s">
        <v>1020</v>
      </c>
      <c r="AL64" s="236"/>
      <c r="AM64" s="236"/>
      <c r="AN64" s="257" t="s">
        <v>1020</v>
      </c>
      <c r="AO64" s="236"/>
      <c r="AP64" s="236"/>
      <c r="AQ64" s="257" t="s">
        <v>1021</v>
      </c>
    </row>
    <row r="65" spans="1:43" x14ac:dyDescent="0.2">
      <c r="A65" s="257" t="s">
        <v>1098</v>
      </c>
      <c r="B65" s="258">
        <v>44713</v>
      </c>
      <c r="C65" s="257" t="s">
        <v>1005</v>
      </c>
      <c r="D65" s="259" t="s">
        <v>1006</v>
      </c>
      <c r="E65" s="260"/>
      <c r="F65" s="257" t="s">
        <v>1116</v>
      </c>
      <c r="G65" s="257" t="s">
        <v>1008</v>
      </c>
      <c r="H65" s="259" t="s">
        <v>1009</v>
      </c>
      <c r="I65" s="260"/>
      <c r="J65" s="257" t="s">
        <v>1117</v>
      </c>
      <c r="K65" s="257" t="s">
        <v>491</v>
      </c>
      <c r="L65" s="259" t="s">
        <v>1011</v>
      </c>
      <c r="M65" s="260"/>
      <c r="N65" s="257" t="s">
        <v>1012</v>
      </c>
      <c r="O65" s="264" t="s">
        <v>1113</v>
      </c>
      <c r="P65" s="268">
        <f>16.43*0</f>
        <v>0</v>
      </c>
      <c r="Q65" s="266"/>
      <c r="R65" s="267" t="s">
        <v>1120</v>
      </c>
      <c r="S65" s="259" t="s">
        <v>1119</v>
      </c>
      <c r="T65" s="272" t="s">
        <v>1156</v>
      </c>
      <c r="U65" s="236"/>
      <c r="V65" s="237"/>
      <c r="W65" s="238"/>
      <c r="X65" s="257" t="s">
        <v>1061</v>
      </c>
      <c r="Y65" s="236"/>
      <c r="Z65" s="236"/>
      <c r="AA65" s="236"/>
      <c r="AB65" s="236"/>
      <c r="AC65" s="236"/>
      <c r="AD65" s="236"/>
      <c r="AE65" s="257" t="s">
        <v>1119</v>
      </c>
      <c r="AF65" s="236"/>
      <c r="AG65" s="236"/>
      <c r="AH65" s="236"/>
      <c r="AI65" s="236"/>
      <c r="AJ65" s="236"/>
      <c r="AK65" s="257" t="s">
        <v>1020</v>
      </c>
      <c r="AL65" s="236"/>
      <c r="AM65" s="236"/>
      <c r="AN65" s="257" t="s">
        <v>1020</v>
      </c>
      <c r="AO65" s="236"/>
      <c r="AP65" s="236"/>
      <c r="AQ65" s="257" t="s">
        <v>1021</v>
      </c>
    </row>
    <row r="66" spans="1:43" x14ac:dyDescent="0.2">
      <c r="A66" s="257" t="s">
        <v>1098</v>
      </c>
      <c r="B66" s="258">
        <v>44713</v>
      </c>
      <c r="C66" s="257" t="s">
        <v>1005</v>
      </c>
      <c r="D66" s="259" t="s">
        <v>1006</v>
      </c>
      <c r="E66" s="260"/>
      <c r="F66" s="257" t="s">
        <v>1116</v>
      </c>
      <c r="G66" s="257" t="s">
        <v>1008</v>
      </c>
      <c r="H66" s="259" t="s">
        <v>1009</v>
      </c>
      <c r="I66" s="260"/>
      <c r="J66" s="257" t="s">
        <v>1117</v>
      </c>
      <c r="K66" s="257" t="s">
        <v>491</v>
      </c>
      <c r="L66" s="259" t="s">
        <v>1011</v>
      </c>
      <c r="M66" s="260"/>
      <c r="N66" s="257" t="s">
        <v>1012</v>
      </c>
      <c r="O66" s="264" t="s">
        <v>1113</v>
      </c>
      <c r="P66" s="268">
        <f>94.78*0</f>
        <v>0</v>
      </c>
      <c r="Q66" s="266"/>
      <c r="R66" s="267" t="s">
        <v>1121</v>
      </c>
      <c r="S66" s="259" t="s">
        <v>1119</v>
      </c>
      <c r="T66" s="272" t="s">
        <v>1156</v>
      </c>
      <c r="U66" s="236"/>
      <c r="V66" s="237"/>
      <c r="W66" s="238"/>
      <c r="X66" s="257" t="s">
        <v>1061</v>
      </c>
      <c r="Y66" s="236"/>
      <c r="Z66" s="236"/>
      <c r="AA66" s="236"/>
      <c r="AB66" s="236"/>
      <c r="AC66" s="236"/>
      <c r="AD66" s="236"/>
      <c r="AE66" s="257" t="s">
        <v>1119</v>
      </c>
      <c r="AF66" s="236"/>
      <c r="AG66" s="236"/>
      <c r="AH66" s="236"/>
      <c r="AI66" s="236"/>
      <c r="AJ66" s="236"/>
      <c r="AK66" s="257" t="s">
        <v>1020</v>
      </c>
      <c r="AL66" s="236"/>
      <c r="AM66" s="236"/>
      <c r="AN66" s="257" t="s">
        <v>1020</v>
      </c>
      <c r="AO66" s="236"/>
      <c r="AP66" s="236"/>
      <c r="AQ66" s="257" t="s">
        <v>1021</v>
      </c>
    </row>
    <row r="67" spans="1:43" x14ac:dyDescent="0.2">
      <c r="A67" s="257"/>
      <c r="B67" s="258"/>
      <c r="C67" s="257"/>
      <c r="D67" s="259"/>
      <c r="E67" s="260"/>
      <c r="F67" s="257"/>
      <c r="G67" s="257"/>
      <c r="H67" s="259"/>
      <c r="I67" s="260"/>
      <c r="J67" s="257"/>
      <c r="K67" s="257"/>
      <c r="L67" s="259"/>
      <c r="M67" s="260"/>
      <c r="N67" s="257"/>
      <c r="O67" s="257"/>
      <c r="P67" s="261"/>
      <c r="Q67" s="262"/>
      <c r="R67" s="257"/>
      <c r="S67" s="259"/>
      <c r="T67" s="243"/>
      <c r="U67" s="236"/>
      <c r="V67" s="237"/>
      <c r="W67" s="238"/>
      <c r="X67" s="257"/>
      <c r="Y67" s="236"/>
      <c r="Z67" s="236"/>
      <c r="AA67" s="236"/>
      <c r="AB67" s="236"/>
      <c r="AC67" s="236"/>
      <c r="AD67" s="236"/>
      <c r="AE67" s="257"/>
      <c r="AF67" s="236"/>
      <c r="AG67" s="236"/>
      <c r="AH67" s="236"/>
      <c r="AI67" s="236"/>
      <c r="AJ67" s="236"/>
      <c r="AK67" s="257"/>
      <c r="AL67" s="236"/>
      <c r="AM67" s="236"/>
      <c r="AN67" s="257"/>
      <c r="AO67" s="236"/>
      <c r="AP67" s="236"/>
      <c r="AQ67" s="257"/>
    </row>
    <row r="68" spans="1:43" x14ac:dyDescent="0.2">
      <c r="A68" s="257" t="s">
        <v>1098</v>
      </c>
      <c r="B68" s="258">
        <v>44742</v>
      </c>
      <c r="C68" s="257" t="s">
        <v>1031</v>
      </c>
      <c r="D68" s="259" t="s">
        <v>1032</v>
      </c>
      <c r="E68" s="260"/>
      <c r="F68" s="257" t="s">
        <v>1122</v>
      </c>
      <c r="G68" s="257" t="s">
        <v>1008</v>
      </c>
      <c r="H68" s="259" t="s">
        <v>1009</v>
      </c>
      <c r="I68" s="260"/>
      <c r="J68" s="257" t="s">
        <v>1034</v>
      </c>
      <c r="K68" s="257" t="s">
        <v>1035</v>
      </c>
      <c r="L68" s="259" t="s">
        <v>1011</v>
      </c>
      <c r="M68" s="260"/>
      <c r="N68" s="257" t="s">
        <v>1012</v>
      </c>
      <c r="O68" s="264" t="s">
        <v>1123</v>
      </c>
      <c r="P68" s="265">
        <v>10</v>
      </c>
      <c r="Q68" s="266"/>
      <c r="R68" s="264" t="s">
        <v>1124</v>
      </c>
      <c r="S68" s="237"/>
      <c r="T68" s="273"/>
      <c r="U68" s="236"/>
      <c r="V68" s="237"/>
      <c r="W68" s="238"/>
      <c r="X68" s="257" t="s">
        <v>1125</v>
      </c>
      <c r="Y68" s="236"/>
      <c r="Z68" s="236"/>
      <c r="AA68" s="236"/>
      <c r="AB68" s="236"/>
      <c r="AC68" s="236"/>
      <c r="AD68" s="236"/>
      <c r="AE68" s="236"/>
      <c r="AF68" s="236"/>
      <c r="AG68" s="236"/>
      <c r="AH68" s="236"/>
      <c r="AI68" s="236"/>
      <c r="AJ68" s="236"/>
      <c r="AK68" s="257" t="s">
        <v>1020</v>
      </c>
      <c r="AL68" s="236"/>
      <c r="AM68" s="236"/>
      <c r="AN68" s="257" t="s">
        <v>1020</v>
      </c>
      <c r="AO68" s="236"/>
      <c r="AP68" s="236"/>
      <c r="AQ68" s="257" t="s">
        <v>1033</v>
      </c>
    </row>
    <row r="69" spans="1:43" x14ac:dyDescent="0.2">
      <c r="A69" s="257" t="s">
        <v>1098</v>
      </c>
      <c r="B69" s="258">
        <v>44742</v>
      </c>
      <c r="C69" s="257" t="s">
        <v>1031</v>
      </c>
      <c r="D69" s="259" t="s">
        <v>1032</v>
      </c>
      <c r="E69" s="260"/>
      <c r="F69" s="257" t="s">
        <v>1122</v>
      </c>
      <c r="G69" s="257" t="s">
        <v>1008</v>
      </c>
      <c r="H69" s="259" t="s">
        <v>1009</v>
      </c>
      <c r="I69" s="260"/>
      <c r="J69" s="257" t="s">
        <v>1034</v>
      </c>
      <c r="K69" s="257" t="s">
        <v>1035</v>
      </c>
      <c r="L69" s="259" t="s">
        <v>1011</v>
      </c>
      <c r="M69" s="260"/>
      <c r="N69" s="257" t="s">
        <v>1012</v>
      </c>
      <c r="O69" s="264" t="s">
        <v>1123</v>
      </c>
      <c r="P69" s="265">
        <v>21.17</v>
      </c>
      <c r="Q69" s="266"/>
      <c r="R69" s="264" t="s">
        <v>1124</v>
      </c>
      <c r="S69" s="237"/>
      <c r="T69" s="243"/>
      <c r="U69" s="236"/>
      <c r="V69" s="237"/>
      <c r="W69" s="238"/>
      <c r="X69" s="257" t="s">
        <v>1125</v>
      </c>
      <c r="Y69" s="236"/>
      <c r="Z69" s="236"/>
      <c r="AA69" s="236"/>
      <c r="AB69" s="236"/>
      <c r="AC69" s="236"/>
      <c r="AD69" s="236"/>
      <c r="AE69" s="236"/>
      <c r="AF69" s="236"/>
      <c r="AG69" s="236"/>
      <c r="AH69" s="236"/>
      <c r="AI69" s="236"/>
      <c r="AJ69" s="236"/>
      <c r="AK69" s="257" t="s">
        <v>1020</v>
      </c>
      <c r="AL69" s="236"/>
      <c r="AM69" s="236"/>
      <c r="AN69" s="257" t="s">
        <v>1020</v>
      </c>
      <c r="AO69" s="236"/>
      <c r="AP69" s="236"/>
      <c r="AQ69" s="257" t="s">
        <v>1033</v>
      </c>
    </row>
    <row r="70" spans="1:43" x14ac:dyDescent="0.2">
      <c r="A70" s="257" t="s">
        <v>1098</v>
      </c>
      <c r="B70" s="258">
        <v>44742</v>
      </c>
      <c r="C70" s="257" t="s">
        <v>1031</v>
      </c>
      <c r="D70" s="259" t="s">
        <v>1032</v>
      </c>
      <c r="E70" s="260"/>
      <c r="F70" s="257" t="s">
        <v>1126</v>
      </c>
      <c r="G70" s="257" t="s">
        <v>1008</v>
      </c>
      <c r="H70" s="259" t="s">
        <v>1009</v>
      </c>
      <c r="I70" s="260"/>
      <c r="J70" s="257" t="s">
        <v>1034</v>
      </c>
      <c r="K70" s="257" t="s">
        <v>1035</v>
      </c>
      <c r="L70" s="259" t="s">
        <v>1011</v>
      </c>
      <c r="M70" s="260"/>
      <c r="N70" s="257" t="s">
        <v>1012</v>
      </c>
      <c r="O70" s="264" t="s">
        <v>1127</v>
      </c>
      <c r="P70" s="265">
        <v>10</v>
      </c>
      <c r="Q70" s="266"/>
      <c r="R70" s="264" t="s">
        <v>1128</v>
      </c>
      <c r="S70" s="237"/>
      <c r="T70" s="243"/>
      <c r="U70" s="236"/>
      <c r="V70" s="237"/>
      <c r="W70" s="238"/>
      <c r="X70" s="257" t="s">
        <v>1125</v>
      </c>
      <c r="Y70" s="236"/>
      <c r="Z70" s="236"/>
      <c r="AA70" s="236"/>
      <c r="AB70" s="236"/>
      <c r="AC70" s="236"/>
      <c r="AD70" s="236"/>
      <c r="AE70" s="236"/>
      <c r="AF70" s="236"/>
      <c r="AG70" s="236"/>
      <c r="AH70" s="236"/>
      <c r="AI70" s="236"/>
      <c r="AJ70" s="236"/>
      <c r="AK70" s="257" t="s">
        <v>1020</v>
      </c>
      <c r="AL70" s="236"/>
      <c r="AM70" s="236"/>
      <c r="AN70" s="257" t="s">
        <v>1020</v>
      </c>
      <c r="AO70" s="236"/>
      <c r="AP70" s="236"/>
      <c r="AQ70" s="257" t="s">
        <v>1033</v>
      </c>
    </row>
    <row r="71" spans="1:43" x14ac:dyDescent="0.2">
      <c r="A71" s="257" t="s">
        <v>1098</v>
      </c>
      <c r="B71" s="258">
        <v>44742</v>
      </c>
      <c r="C71" s="257" t="s">
        <v>1031</v>
      </c>
      <c r="D71" s="259" t="s">
        <v>1032</v>
      </c>
      <c r="E71" s="260"/>
      <c r="F71" s="257" t="s">
        <v>1126</v>
      </c>
      <c r="G71" s="257" t="s">
        <v>1008</v>
      </c>
      <c r="H71" s="259" t="s">
        <v>1009</v>
      </c>
      <c r="I71" s="260"/>
      <c r="J71" s="257" t="s">
        <v>1034</v>
      </c>
      <c r="K71" s="257" t="s">
        <v>1035</v>
      </c>
      <c r="L71" s="259" t="s">
        <v>1011</v>
      </c>
      <c r="M71" s="260"/>
      <c r="N71" s="257" t="s">
        <v>1012</v>
      </c>
      <c r="O71" s="264" t="s">
        <v>1127</v>
      </c>
      <c r="P71" s="265">
        <v>21.17</v>
      </c>
      <c r="Q71" s="266"/>
      <c r="R71" s="264" t="s">
        <v>1128</v>
      </c>
      <c r="S71" s="237"/>
      <c r="T71" s="243"/>
      <c r="U71" s="236"/>
      <c r="V71" s="237"/>
      <c r="W71" s="238"/>
      <c r="X71" s="257" t="s">
        <v>1125</v>
      </c>
      <c r="Y71" s="236"/>
      <c r="Z71" s="236"/>
      <c r="AA71" s="236"/>
      <c r="AB71" s="236"/>
      <c r="AC71" s="236"/>
      <c r="AD71" s="236"/>
      <c r="AE71" s="236"/>
      <c r="AF71" s="236"/>
      <c r="AG71" s="236"/>
      <c r="AH71" s="236"/>
      <c r="AI71" s="236"/>
      <c r="AJ71" s="236"/>
      <c r="AK71" s="257" t="s">
        <v>1020</v>
      </c>
      <c r="AL71" s="236"/>
      <c r="AM71" s="236"/>
      <c r="AN71" s="257" t="s">
        <v>1020</v>
      </c>
      <c r="AO71" s="236"/>
      <c r="AP71" s="236"/>
      <c r="AQ71" s="257" t="s">
        <v>1033</v>
      </c>
    </row>
    <row r="72" spans="1:43" x14ac:dyDescent="0.2">
      <c r="A72" s="257" t="s">
        <v>1098</v>
      </c>
      <c r="B72" s="258">
        <v>44742</v>
      </c>
      <c r="C72" s="257" t="s">
        <v>1031</v>
      </c>
      <c r="D72" s="259" t="s">
        <v>1032</v>
      </c>
      <c r="E72" s="260"/>
      <c r="F72" s="257" t="s">
        <v>1129</v>
      </c>
      <c r="G72" s="257" t="s">
        <v>1008</v>
      </c>
      <c r="H72" s="259" t="s">
        <v>1009</v>
      </c>
      <c r="I72" s="260"/>
      <c r="J72" s="257" t="s">
        <v>1034</v>
      </c>
      <c r="K72" s="257" t="s">
        <v>1035</v>
      </c>
      <c r="L72" s="259" t="s">
        <v>1011</v>
      </c>
      <c r="M72" s="260"/>
      <c r="N72" s="257" t="s">
        <v>1012</v>
      </c>
      <c r="O72" s="264" t="s">
        <v>1130</v>
      </c>
      <c r="P72" s="265">
        <v>10</v>
      </c>
      <c r="Q72" s="266"/>
      <c r="R72" s="264" t="s">
        <v>1131</v>
      </c>
      <c r="S72" s="237"/>
      <c r="T72" s="243"/>
      <c r="U72" s="236"/>
      <c r="V72" s="237"/>
      <c r="W72" s="238"/>
      <c r="X72" s="257" t="s">
        <v>1125</v>
      </c>
      <c r="Y72" s="236"/>
      <c r="Z72" s="236"/>
      <c r="AA72" s="236"/>
      <c r="AB72" s="236"/>
      <c r="AC72" s="236"/>
      <c r="AD72" s="236"/>
      <c r="AE72" s="236"/>
      <c r="AF72" s="236"/>
      <c r="AG72" s="236"/>
      <c r="AH72" s="236"/>
      <c r="AI72" s="236"/>
      <c r="AJ72" s="236"/>
      <c r="AK72" s="257" t="s">
        <v>1020</v>
      </c>
      <c r="AL72" s="236"/>
      <c r="AM72" s="236"/>
      <c r="AN72" s="257" t="s">
        <v>1020</v>
      </c>
      <c r="AO72" s="236"/>
      <c r="AP72" s="236"/>
      <c r="AQ72" s="257" t="s">
        <v>1033</v>
      </c>
    </row>
    <row r="73" spans="1:43" x14ac:dyDescent="0.2">
      <c r="A73" s="257" t="s">
        <v>1098</v>
      </c>
      <c r="B73" s="258">
        <v>44742</v>
      </c>
      <c r="C73" s="257" t="s">
        <v>1031</v>
      </c>
      <c r="D73" s="259" t="s">
        <v>1032</v>
      </c>
      <c r="E73" s="260"/>
      <c r="F73" s="257" t="s">
        <v>1129</v>
      </c>
      <c r="G73" s="257" t="s">
        <v>1008</v>
      </c>
      <c r="H73" s="259" t="s">
        <v>1009</v>
      </c>
      <c r="I73" s="260"/>
      <c r="J73" s="257" t="s">
        <v>1034</v>
      </c>
      <c r="K73" s="257" t="s">
        <v>1035</v>
      </c>
      <c r="L73" s="259" t="s">
        <v>1011</v>
      </c>
      <c r="M73" s="260"/>
      <c r="N73" s="257" t="s">
        <v>1012</v>
      </c>
      <c r="O73" s="264" t="s">
        <v>1130</v>
      </c>
      <c r="P73" s="265">
        <v>21.17</v>
      </c>
      <c r="Q73" s="266"/>
      <c r="R73" s="264" t="s">
        <v>1131</v>
      </c>
      <c r="S73" s="237"/>
      <c r="T73" s="243"/>
      <c r="U73" s="236"/>
      <c r="V73" s="237"/>
      <c r="W73" s="238"/>
      <c r="X73" s="257" t="s">
        <v>1125</v>
      </c>
      <c r="Y73" s="236"/>
      <c r="Z73" s="236"/>
      <c r="AA73" s="236"/>
      <c r="AB73" s="236"/>
      <c r="AC73" s="236"/>
      <c r="AD73" s="236"/>
      <c r="AE73" s="236"/>
      <c r="AF73" s="236"/>
      <c r="AG73" s="236"/>
      <c r="AH73" s="236"/>
      <c r="AI73" s="236"/>
      <c r="AJ73" s="236"/>
      <c r="AK73" s="257" t="s">
        <v>1020</v>
      </c>
      <c r="AL73" s="236"/>
      <c r="AM73" s="236"/>
      <c r="AN73" s="257" t="s">
        <v>1020</v>
      </c>
      <c r="AO73" s="236"/>
      <c r="AP73" s="236"/>
      <c r="AQ73" s="257" t="s">
        <v>1033</v>
      </c>
    </row>
    <row r="74" spans="1:43" x14ac:dyDescent="0.2">
      <c r="A74" s="257"/>
      <c r="B74" s="258"/>
      <c r="C74" s="257"/>
      <c r="D74" s="259"/>
      <c r="E74" s="260"/>
      <c r="F74" s="257"/>
      <c r="G74" s="257"/>
      <c r="H74" s="259"/>
      <c r="I74" s="260"/>
      <c r="J74" s="257"/>
      <c r="K74" s="257"/>
      <c r="L74" s="259"/>
      <c r="M74" s="260"/>
      <c r="N74" s="257"/>
      <c r="O74" s="257"/>
      <c r="P74" s="261"/>
      <c r="Q74" s="262"/>
      <c r="R74" s="257"/>
      <c r="S74" s="237"/>
      <c r="T74" s="243"/>
      <c r="U74" s="236"/>
      <c r="V74" s="237"/>
      <c r="W74" s="238"/>
      <c r="X74" s="257"/>
      <c r="Y74" s="236"/>
      <c r="Z74" s="236"/>
      <c r="AA74" s="236"/>
      <c r="AB74" s="236"/>
      <c r="AC74" s="236"/>
      <c r="AD74" s="236"/>
      <c r="AE74" s="236"/>
      <c r="AF74" s="236"/>
      <c r="AG74" s="236"/>
      <c r="AH74" s="236"/>
      <c r="AI74" s="236"/>
      <c r="AJ74" s="236"/>
      <c r="AK74" s="257"/>
      <c r="AL74" s="236"/>
      <c r="AM74" s="236"/>
      <c r="AN74" s="257"/>
      <c r="AO74" s="236"/>
      <c r="AP74" s="236"/>
      <c r="AQ74" s="257"/>
    </row>
    <row r="75" spans="1:43" x14ac:dyDescent="0.2">
      <c r="A75" s="257" t="s">
        <v>1098</v>
      </c>
      <c r="B75" s="258">
        <v>44740</v>
      </c>
      <c r="C75" s="257" t="s">
        <v>1031</v>
      </c>
      <c r="D75" s="259" t="s">
        <v>1032</v>
      </c>
      <c r="E75" s="260"/>
      <c r="F75" s="257" t="s">
        <v>1132</v>
      </c>
      <c r="G75" s="257" t="s">
        <v>1008</v>
      </c>
      <c r="H75" s="259" t="s">
        <v>1009</v>
      </c>
      <c r="I75" s="260"/>
      <c r="J75" s="257" t="s">
        <v>1049</v>
      </c>
      <c r="K75" s="257" t="s">
        <v>489</v>
      </c>
      <c r="L75" s="259" t="s">
        <v>1011</v>
      </c>
      <c r="M75" s="260"/>
      <c r="N75" s="267" t="s">
        <v>1012</v>
      </c>
      <c r="O75" s="267" t="s">
        <v>1133</v>
      </c>
      <c r="P75" s="268">
        <f>227.19*0</f>
        <v>0</v>
      </c>
      <c r="Q75" s="269"/>
      <c r="R75" s="267" t="s">
        <v>1134</v>
      </c>
      <c r="S75" s="237"/>
      <c r="T75" s="243"/>
      <c r="U75" s="236"/>
      <c r="V75" s="237"/>
      <c r="W75" s="238"/>
      <c r="X75" s="257" t="s">
        <v>1058</v>
      </c>
      <c r="Y75" s="236"/>
      <c r="Z75" s="236"/>
      <c r="AA75" s="236"/>
      <c r="AB75" s="236"/>
      <c r="AC75" s="236"/>
      <c r="AD75" s="236"/>
      <c r="AE75" s="236"/>
      <c r="AF75" s="236"/>
      <c r="AG75" s="236"/>
      <c r="AH75" s="236"/>
      <c r="AI75" s="236"/>
      <c r="AJ75" s="236"/>
      <c r="AK75" s="257" t="s">
        <v>1020</v>
      </c>
      <c r="AL75" s="236"/>
      <c r="AM75" s="236"/>
      <c r="AN75" s="257" t="s">
        <v>1020</v>
      </c>
      <c r="AO75" s="236"/>
      <c r="AP75" s="236"/>
      <c r="AQ75" s="257" t="s">
        <v>1033</v>
      </c>
    </row>
    <row r="76" spans="1:43" x14ac:dyDescent="0.2">
      <c r="A76" s="257" t="s">
        <v>1098</v>
      </c>
      <c r="B76" s="258">
        <v>44715</v>
      </c>
      <c r="C76" s="257" t="s">
        <v>1031</v>
      </c>
      <c r="D76" s="259" t="s">
        <v>1032</v>
      </c>
      <c r="E76" s="260"/>
      <c r="F76" s="257" t="s">
        <v>1135</v>
      </c>
      <c r="G76" s="257" t="s">
        <v>1008</v>
      </c>
      <c r="H76" s="259" t="s">
        <v>1009</v>
      </c>
      <c r="I76" s="260"/>
      <c r="J76" s="257" t="s">
        <v>1049</v>
      </c>
      <c r="K76" s="257" t="s">
        <v>489</v>
      </c>
      <c r="L76" s="259" t="s">
        <v>1011</v>
      </c>
      <c r="M76" s="260"/>
      <c r="N76" s="257" t="s">
        <v>1012</v>
      </c>
      <c r="O76" s="264" t="s">
        <v>1136</v>
      </c>
      <c r="P76" s="265">
        <v>-202.59</v>
      </c>
      <c r="Q76" s="262"/>
      <c r="R76" s="257" t="s">
        <v>1057</v>
      </c>
      <c r="S76" s="237"/>
      <c r="T76" s="243"/>
      <c r="U76" s="236"/>
      <c r="V76" s="237"/>
      <c r="W76" s="238"/>
      <c r="X76" s="257" t="s">
        <v>1061</v>
      </c>
      <c r="Y76" s="236"/>
      <c r="Z76" s="236"/>
      <c r="AA76" s="236"/>
      <c r="AB76" s="236"/>
      <c r="AC76" s="236"/>
      <c r="AD76" s="236"/>
      <c r="AE76" s="236"/>
      <c r="AF76" s="236"/>
      <c r="AG76" s="236"/>
      <c r="AH76" s="236"/>
      <c r="AI76" s="236"/>
      <c r="AJ76" s="236"/>
      <c r="AK76" s="257" t="s">
        <v>1020</v>
      </c>
      <c r="AL76" s="236"/>
      <c r="AM76" s="236"/>
      <c r="AN76" s="257" t="s">
        <v>1020</v>
      </c>
      <c r="AO76" s="236"/>
      <c r="AP76" s="236"/>
      <c r="AQ76" s="257" t="s">
        <v>1033</v>
      </c>
    </row>
  </sheetData>
  <autoFilter ref="A10:AS10" xr:uid="{EB826CE5-3D6C-4F5E-9943-602BDD622557}"/>
  <sortState xmlns:xlrd2="http://schemas.microsoft.com/office/spreadsheetml/2017/richdata2" ref="A57:AQ76">
    <sortCondition ref="T57:T76"/>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9FB32-97B6-446D-9C76-1B7CCEDC60A4}">
  <dimension ref="A7:BG553"/>
  <sheetViews>
    <sheetView workbookViewId="0">
      <selection activeCell="P6" sqref="P6"/>
    </sheetView>
  </sheetViews>
  <sheetFormatPr defaultRowHeight="12.75" x14ac:dyDescent="0.2"/>
  <cols>
    <col min="1" max="1" width="6" bestFit="1" customWidth="1"/>
    <col min="2" max="2" width="9.85546875" bestFit="1" customWidth="1"/>
    <col min="3" max="3" width="43.140625" bestFit="1" customWidth="1"/>
    <col min="4" max="4" width="11.140625" style="174" bestFit="1" customWidth="1"/>
    <col min="5" max="5" width="19.85546875" bestFit="1" customWidth="1"/>
    <col min="7" max="7" width="10.85546875" bestFit="1" customWidth="1"/>
    <col min="8" max="8" width="6.140625" bestFit="1" customWidth="1"/>
    <col min="9" max="9" width="19.85546875" bestFit="1" customWidth="1"/>
    <col min="10" max="10" width="8.85546875" bestFit="1" customWidth="1"/>
    <col min="11" max="11" width="9.140625" bestFit="1" customWidth="1"/>
    <col min="12" max="12" width="13.42578125" customWidth="1"/>
    <col min="13" max="13" width="11" bestFit="1" customWidth="1"/>
    <col min="14" max="14" width="8.85546875" bestFit="1" customWidth="1"/>
    <col min="15" max="15" width="6.85546875" bestFit="1" customWidth="1"/>
    <col min="16" max="16" width="28.28515625" bestFit="1" customWidth="1"/>
    <col min="18" max="18" width="9.85546875" bestFit="1" customWidth="1"/>
    <col min="19" max="19" width="12.140625" bestFit="1" customWidth="1"/>
    <col min="20" max="20" width="9.5703125" bestFit="1" customWidth="1"/>
    <col min="21" max="21" width="8.5703125" bestFit="1" customWidth="1"/>
    <col min="22" max="22" width="9.140625" bestFit="1" customWidth="1"/>
    <col min="23" max="24" width="13.7109375" bestFit="1" customWidth="1"/>
    <col min="25" max="25" width="16.140625" bestFit="1" customWidth="1"/>
    <col min="26" max="26" width="17.28515625" bestFit="1" customWidth="1"/>
    <col min="27" max="27" width="10.5703125" bestFit="1" customWidth="1"/>
    <col min="28" max="28" width="14.7109375" bestFit="1" customWidth="1"/>
    <col min="29" max="29" width="11.28515625" bestFit="1" customWidth="1"/>
    <col min="30" max="30" width="9.85546875" bestFit="1" customWidth="1"/>
    <col min="31" max="31" width="14.28515625" bestFit="1" customWidth="1"/>
    <col min="32" max="32" width="10.85546875" bestFit="1" customWidth="1"/>
    <col min="33" max="33" width="10" bestFit="1" customWidth="1"/>
    <col min="34" max="34" width="5" bestFit="1" customWidth="1"/>
    <col min="35" max="35" width="4.5703125" bestFit="1" customWidth="1"/>
    <col min="36" max="36" width="6.5703125" bestFit="1" customWidth="1"/>
    <col min="37" max="37" width="4.140625" bestFit="1" customWidth="1"/>
    <col min="38" max="38" width="11.85546875" bestFit="1" customWidth="1"/>
    <col min="39" max="39" width="11" bestFit="1" customWidth="1"/>
    <col min="40" max="40" width="5.140625" bestFit="1" customWidth="1"/>
    <col min="41" max="41" width="4.5703125" bestFit="1" customWidth="1"/>
    <col min="42" max="42" width="7.42578125" bestFit="1" customWidth="1"/>
    <col min="43" max="43" width="9.28515625" bestFit="1" customWidth="1"/>
    <col min="44" max="44" width="8.42578125" bestFit="1" customWidth="1"/>
    <col min="45" max="45" width="12.28515625" bestFit="1" customWidth="1"/>
    <col min="46" max="46" width="30.42578125" bestFit="1" customWidth="1"/>
    <col min="47" max="47" width="16.42578125" bestFit="1" customWidth="1"/>
    <col min="48" max="48" width="4.85546875" bestFit="1" customWidth="1"/>
    <col min="49" max="49" width="8.28515625" bestFit="1" customWidth="1"/>
    <col min="50" max="50" width="21.140625" bestFit="1" customWidth="1"/>
    <col min="51" max="51" width="17.7109375" bestFit="1" customWidth="1"/>
    <col min="52" max="52" width="8.42578125" bestFit="1" customWidth="1"/>
    <col min="53" max="53" width="6.140625" bestFit="1" customWidth="1"/>
    <col min="54" max="54" width="10.5703125" bestFit="1" customWidth="1"/>
    <col min="55" max="55" width="8.85546875" bestFit="1" customWidth="1"/>
    <col min="56" max="56" width="9.140625" bestFit="1" customWidth="1"/>
    <col min="57" max="57" width="5.42578125" bestFit="1" customWidth="1"/>
    <col min="58" max="58" width="6.85546875" bestFit="1" customWidth="1"/>
    <col min="59" max="59" width="28.85546875" bestFit="1" customWidth="1"/>
  </cols>
  <sheetData>
    <row r="7" spans="1:59" x14ac:dyDescent="0.2">
      <c r="A7" t="s">
        <v>185</v>
      </c>
      <c r="B7" t="s">
        <v>186</v>
      </c>
      <c r="C7" t="s">
        <v>187</v>
      </c>
      <c r="D7" s="174" t="s">
        <v>188</v>
      </c>
      <c r="E7" t="s">
        <v>189</v>
      </c>
      <c r="F7" t="s">
        <v>190</v>
      </c>
      <c r="G7" t="s">
        <v>191</v>
      </c>
      <c r="H7" t="s">
        <v>192</v>
      </c>
      <c r="I7" t="s">
        <v>193</v>
      </c>
      <c r="J7" t="s">
        <v>194</v>
      </c>
      <c r="K7" t="s">
        <v>195</v>
      </c>
      <c r="L7" t="s">
        <v>196</v>
      </c>
      <c r="M7" t="s">
        <v>197</v>
      </c>
      <c r="N7" t="s">
        <v>198</v>
      </c>
      <c r="O7" t="s">
        <v>199</v>
      </c>
      <c r="P7" t="s">
        <v>200</v>
      </c>
      <c r="Q7" t="s">
        <v>201</v>
      </c>
      <c r="R7" t="s">
        <v>202</v>
      </c>
      <c r="S7" t="s">
        <v>203</v>
      </c>
      <c r="T7" t="s">
        <v>204</v>
      </c>
      <c r="U7" t="s">
        <v>205</v>
      </c>
      <c r="V7" t="s">
        <v>206</v>
      </c>
      <c r="W7" t="s">
        <v>207</v>
      </c>
      <c r="X7" t="s">
        <v>208</v>
      </c>
      <c r="Y7" t="s">
        <v>209</v>
      </c>
      <c r="Z7" t="s">
        <v>210</v>
      </c>
      <c r="AA7" t="s">
        <v>211</v>
      </c>
      <c r="AB7" t="s">
        <v>212</v>
      </c>
      <c r="AC7" t="s">
        <v>213</v>
      </c>
      <c r="AD7" t="s">
        <v>187</v>
      </c>
      <c r="AE7" t="s">
        <v>214</v>
      </c>
      <c r="AF7" t="s">
        <v>215</v>
      </c>
      <c r="AG7" t="s">
        <v>216</v>
      </c>
      <c r="AH7" t="s">
        <v>217</v>
      </c>
      <c r="AI7" t="s">
        <v>218</v>
      </c>
      <c r="AJ7" t="s">
        <v>219</v>
      </c>
      <c r="AK7" t="s">
        <v>220</v>
      </c>
      <c r="AL7" t="s">
        <v>221</v>
      </c>
      <c r="AM7" t="s">
        <v>222</v>
      </c>
      <c r="AN7" t="s">
        <v>223</v>
      </c>
      <c r="AO7" t="s">
        <v>224</v>
      </c>
      <c r="AP7" t="s">
        <v>225</v>
      </c>
      <c r="AQ7" t="s">
        <v>226</v>
      </c>
      <c r="AR7" t="s">
        <v>227</v>
      </c>
      <c r="AS7" t="s">
        <v>223</v>
      </c>
      <c r="AT7" t="s">
        <v>228</v>
      </c>
      <c r="AU7" t="s">
        <v>229</v>
      </c>
      <c r="AV7" t="s">
        <v>230</v>
      </c>
      <c r="AW7" t="s">
        <v>231</v>
      </c>
      <c r="AX7" t="s">
        <v>232</v>
      </c>
      <c r="AY7" t="s">
        <v>233</v>
      </c>
      <c r="AZ7" t="s">
        <v>227</v>
      </c>
      <c r="BA7" t="s">
        <v>192</v>
      </c>
      <c r="BB7" t="s">
        <v>193</v>
      </c>
      <c r="BC7" t="s">
        <v>194</v>
      </c>
      <c r="BD7" t="s">
        <v>195</v>
      </c>
      <c r="BE7" t="s">
        <v>188</v>
      </c>
      <c r="BF7" t="s">
        <v>234</v>
      </c>
      <c r="BG7" t="s">
        <v>235</v>
      </c>
    </row>
    <row r="8" spans="1:59" x14ac:dyDescent="0.2">
      <c r="A8" s="170">
        <v>1</v>
      </c>
      <c r="B8" s="183">
        <v>44408</v>
      </c>
      <c r="C8" s="170" t="s">
        <v>246</v>
      </c>
      <c r="D8" s="184">
        <v>753.63</v>
      </c>
      <c r="E8" s="170" t="s">
        <v>240</v>
      </c>
      <c r="F8" s="185">
        <v>37073</v>
      </c>
      <c r="G8" s="170" t="s">
        <v>247</v>
      </c>
      <c r="H8" s="170">
        <v>1</v>
      </c>
      <c r="I8" s="170">
        <v>141000</v>
      </c>
      <c r="J8" s="170">
        <v>13240</v>
      </c>
      <c r="K8" s="170">
        <v>1</v>
      </c>
      <c r="L8" s="170"/>
      <c r="M8" s="170"/>
      <c r="N8" s="170">
        <v>10238128</v>
      </c>
      <c r="O8">
        <v>9</v>
      </c>
      <c r="P8" t="str">
        <f>VLOOKUP(J8,Notes!$L$31:$M$165,2,FALSE)</f>
        <v>Software Licence &amp; Maintenance</v>
      </c>
      <c r="U8" t="s">
        <v>237</v>
      </c>
      <c r="V8" s="173">
        <v>44410</v>
      </c>
      <c r="Y8">
        <v>0</v>
      </c>
      <c r="AA8">
        <v>0</v>
      </c>
      <c r="AG8">
        <v>0</v>
      </c>
      <c r="AL8">
        <v>753.63</v>
      </c>
      <c r="AM8">
        <v>753.63</v>
      </c>
      <c r="AN8" t="s">
        <v>238</v>
      </c>
      <c r="BG8" t="s">
        <v>239</v>
      </c>
    </row>
    <row r="9" spans="1:59" x14ac:dyDescent="0.2">
      <c r="A9" s="180">
        <v>1</v>
      </c>
      <c r="B9" s="181">
        <v>44378</v>
      </c>
      <c r="C9" s="180" t="s">
        <v>249</v>
      </c>
      <c r="D9" s="182">
        <v>-21.61</v>
      </c>
      <c r="E9" s="180" t="s">
        <v>236</v>
      </c>
      <c r="F9" s="180">
        <v>4913</v>
      </c>
      <c r="G9" s="180" t="s">
        <v>248</v>
      </c>
      <c r="H9" s="180">
        <v>1</v>
      </c>
      <c r="I9" s="180">
        <v>141000</v>
      </c>
      <c r="J9" s="180">
        <v>14016</v>
      </c>
      <c r="K9" s="180">
        <v>1</v>
      </c>
      <c r="L9" s="180"/>
      <c r="M9" s="180"/>
      <c r="N9" s="180">
        <v>10157217</v>
      </c>
      <c r="O9">
        <v>1514</v>
      </c>
      <c r="P9" t="str">
        <f>VLOOKUP(J9,Notes!$L$31:$M$165,2,FALSE)</f>
        <v>Phone - Cellular (All Costs)</v>
      </c>
      <c r="U9" t="s">
        <v>237</v>
      </c>
      <c r="V9" s="173">
        <v>44382</v>
      </c>
      <c r="Y9">
        <v>0</v>
      </c>
      <c r="AA9">
        <v>0</v>
      </c>
      <c r="AG9">
        <v>0</v>
      </c>
      <c r="AL9">
        <v>-21.61</v>
      </c>
      <c r="AM9">
        <v>-21.61</v>
      </c>
      <c r="AN9" t="s">
        <v>238</v>
      </c>
      <c r="BG9" t="s">
        <v>239</v>
      </c>
    </row>
    <row r="10" spans="1:59" x14ac:dyDescent="0.2">
      <c r="A10" s="180">
        <v>1</v>
      </c>
      <c r="B10" s="181">
        <v>44378</v>
      </c>
      <c r="C10" s="180" t="s">
        <v>250</v>
      </c>
      <c r="D10" s="182">
        <v>-10</v>
      </c>
      <c r="E10" s="180" t="s">
        <v>236</v>
      </c>
      <c r="F10" s="180">
        <v>4913</v>
      </c>
      <c r="G10" s="180" t="s">
        <v>248</v>
      </c>
      <c r="H10" s="180">
        <v>1</v>
      </c>
      <c r="I10" s="180">
        <v>141000</v>
      </c>
      <c r="J10" s="180">
        <v>14016</v>
      </c>
      <c r="K10" s="180">
        <v>1</v>
      </c>
      <c r="L10" s="180"/>
      <c r="M10" s="180"/>
      <c r="N10" s="180">
        <v>10157217</v>
      </c>
      <c r="O10">
        <v>3488</v>
      </c>
      <c r="P10" t="str">
        <f>VLOOKUP(J10,Notes!$L$31:$M$165,2,FALSE)</f>
        <v>Phone - Cellular (All Costs)</v>
      </c>
      <c r="U10" t="s">
        <v>237</v>
      </c>
      <c r="V10" s="173">
        <v>44382</v>
      </c>
      <c r="Y10">
        <v>0</v>
      </c>
      <c r="AA10">
        <v>0</v>
      </c>
      <c r="AG10">
        <v>0</v>
      </c>
      <c r="AL10">
        <v>-10</v>
      </c>
      <c r="AM10">
        <v>-10</v>
      </c>
      <c r="AN10" t="s">
        <v>238</v>
      </c>
      <c r="BG10" t="s">
        <v>239</v>
      </c>
    </row>
    <row r="11" spans="1:59" x14ac:dyDescent="0.2">
      <c r="A11" s="180">
        <v>1</v>
      </c>
      <c r="B11" s="181">
        <v>44378</v>
      </c>
      <c r="C11" s="180" t="s">
        <v>251</v>
      </c>
      <c r="D11" s="182">
        <v>-10</v>
      </c>
      <c r="E11" s="180" t="s">
        <v>236</v>
      </c>
      <c r="F11" s="180">
        <v>4913</v>
      </c>
      <c r="G11" s="180" t="s">
        <v>248</v>
      </c>
      <c r="H11" s="180">
        <v>1</v>
      </c>
      <c r="I11" s="180">
        <v>141000</v>
      </c>
      <c r="J11" s="180">
        <v>14016</v>
      </c>
      <c r="K11" s="180">
        <v>1</v>
      </c>
      <c r="L11" s="180"/>
      <c r="M11" s="180"/>
      <c r="N11" s="180">
        <v>10157217</v>
      </c>
      <c r="O11">
        <v>3736</v>
      </c>
      <c r="P11" t="str">
        <f>VLOOKUP(J11,Notes!$L$31:$M$165,2,FALSE)</f>
        <v>Phone - Cellular (All Costs)</v>
      </c>
      <c r="U11" t="s">
        <v>237</v>
      </c>
      <c r="V11" s="173">
        <v>44382</v>
      </c>
      <c r="Y11">
        <v>0</v>
      </c>
      <c r="AA11">
        <v>0</v>
      </c>
      <c r="AG11">
        <v>0</v>
      </c>
      <c r="AL11">
        <v>-10</v>
      </c>
      <c r="AM11">
        <v>-10</v>
      </c>
      <c r="AN11" t="s">
        <v>238</v>
      </c>
      <c r="BG11" t="s">
        <v>239</v>
      </c>
    </row>
    <row r="12" spans="1:59" x14ac:dyDescent="0.2">
      <c r="A12" s="180">
        <v>1</v>
      </c>
      <c r="B12" s="181">
        <v>44378</v>
      </c>
      <c r="C12" s="180" t="s">
        <v>252</v>
      </c>
      <c r="D12" s="182">
        <v>-10</v>
      </c>
      <c r="E12" s="180" t="s">
        <v>236</v>
      </c>
      <c r="F12" s="180">
        <v>4913</v>
      </c>
      <c r="G12" s="180" t="s">
        <v>248</v>
      </c>
      <c r="H12" s="180">
        <v>1</v>
      </c>
      <c r="I12" s="180">
        <v>141000</v>
      </c>
      <c r="J12" s="180">
        <v>14016</v>
      </c>
      <c r="K12" s="180">
        <v>1</v>
      </c>
      <c r="L12" s="180"/>
      <c r="M12" s="180"/>
      <c r="N12" s="180">
        <v>10157217</v>
      </c>
      <c r="O12">
        <v>5109</v>
      </c>
      <c r="P12" t="str">
        <f>VLOOKUP(J12,Notes!$L$31:$M$165,2,FALSE)</f>
        <v>Phone - Cellular (All Costs)</v>
      </c>
      <c r="U12" t="s">
        <v>237</v>
      </c>
      <c r="V12" s="173">
        <v>44382</v>
      </c>
      <c r="Y12">
        <v>0</v>
      </c>
      <c r="AA12">
        <v>0</v>
      </c>
      <c r="AG12">
        <v>0</v>
      </c>
      <c r="AL12">
        <v>-10</v>
      </c>
      <c r="AM12">
        <v>-10</v>
      </c>
      <c r="AN12" t="s">
        <v>238</v>
      </c>
      <c r="BG12" t="s">
        <v>239</v>
      </c>
    </row>
    <row r="13" spans="1:59" x14ac:dyDescent="0.2">
      <c r="A13" s="180">
        <v>1</v>
      </c>
      <c r="B13" s="181">
        <v>44408</v>
      </c>
      <c r="C13" s="180" t="s">
        <v>253</v>
      </c>
      <c r="D13" s="182">
        <v>21.34</v>
      </c>
      <c r="E13" s="180" t="s">
        <v>240</v>
      </c>
      <c r="F13" s="180">
        <v>4938</v>
      </c>
      <c r="G13" s="180" t="s">
        <v>248</v>
      </c>
      <c r="H13" s="180">
        <v>1</v>
      </c>
      <c r="I13" s="180">
        <v>141000</v>
      </c>
      <c r="J13" s="180">
        <v>14016</v>
      </c>
      <c r="K13" s="180">
        <v>1</v>
      </c>
      <c r="L13" s="180"/>
      <c r="M13" s="180"/>
      <c r="N13" s="180">
        <v>10242253</v>
      </c>
      <c r="O13">
        <v>1508</v>
      </c>
      <c r="P13" t="str">
        <f>VLOOKUP(J13,Notes!$L$31:$M$165,2,FALSE)</f>
        <v>Phone - Cellular (All Costs)</v>
      </c>
      <c r="U13" t="s">
        <v>237</v>
      </c>
      <c r="V13" s="173">
        <v>44411</v>
      </c>
      <c r="Y13">
        <v>0</v>
      </c>
      <c r="AA13">
        <v>0</v>
      </c>
      <c r="AG13">
        <v>0</v>
      </c>
      <c r="AL13">
        <v>21.34</v>
      </c>
      <c r="AM13">
        <v>21.34</v>
      </c>
      <c r="AN13" t="s">
        <v>238</v>
      </c>
      <c r="BG13" t="s">
        <v>239</v>
      </c>
    </row>
    <row r="14" spans="1:59" x14ac:dyDescent="0.2">
      <c r="A14" s="180">
        <v>1</v>
      </c>
      <c r="B14" s="181">
        <v>44408</v>
      </c>
      <c r="C14" s="180" t="s">
        <v>254</v>
      </c>
      <c r="D14" s="182">
        <v>10</v>
      </c>
      <c r="E14" s="180" t="s">
        <v>240</v>
      </c>
      <c r="F14" s="180">
        <v>4938</v>
      </c>
      <c r="G14" s="180" t="s">
        <v>248</v>
      </c>
      <c r="H14" s="180">
        <v>1</v>
      </c>
      <c r="I14" s="180">
        <v>141000</v>
      </c>
      <c r="J14" s="180">
        <v>14016</v>
      </c>
      <c r="K14" s="180">
        <v>1</v>
      </c>
      <c r="L14" s="180"/>
      <c r="M14" s="180"/>
      <c r="N14" s="180">
        <v>10242253</v>
      </c>
      <c r="O14">
        <v>3514</v>
      </c>
      <c r="P14" t="str">
        <f>VLOOKUP(J14,Notes!$L$31:$M$165,2,FALSE)</f>
        <v>Phone - Cellular (All Costs)</v>
      </c>
      <c r="U14" t="s">
        <v>237</v>
      </c>
      <c r="V14" s="173">
        <v>44411</v>
      </c>
      <c r="Y14">
        <v>0</v>
      </c>
      <c r="AA14">
        <v>0</v>
      </c>
      <c r="AG14">
        <v>0</v>
      </c>
      <c r="AL14">
        <v>10</v>
      </c>
      <c r="AM14">
        <v>10</v>
      </c>
      <c r="AN14" t="s">
        <v>238</v>
      </c>
      <c r="BG14" t="s">
        <v>239</v>
      </c>
    </row>
    <row r="15" spans="1:59" x14ac:dyDescent="0.2">
      <c r="A15" s="180">
        <v>1</v>
      </c>
      <c r="B15" s="181">
        <v>44408</v>
      </c>
      <c r="C15" s="180" t="s">
        <v>255</v>
      </c>
      <c r="D15" s="182">
        <v>10</v>
      </c>
      <c r="E15" s="180" t="s">
        <v>240</v>
      </c>
      <c r="F15" s="180">
        <v>4938</v>
      </c>
      <c r="G15" s="180" t="s">
        <v>248</v>
      </c>
      <c r="H15" s="180">
        <v>1</v>
      </c>
      <c r="I15" s="180">
        <v>141000</v>
      </c>
      <c r="J15" s="180">
        <v>14016</v>
      </c>
      <c r="K15" s="180">
        <v>1</v>
      </c>
      <c r="L15" s="180"/>
      <c r="M15" s="180"/>
      <c r="N15" s="180">
        <v>10242253</v>
      </c>
      <c r="O15">
        <v>3760</v>
      </c>
      <c r="P15" t="str">
        <f>VLOOKUP(J15,Notes!$L$31:$M$165,2,FALSE)</f>
        <v>Phone - Cellular (All Costs)</v>
      </c>
      <c r="U15" t="s">
        <v>237</v>
      </c>
      <c r="V15" s="173">
        <v>44411</v>
      </c>
      <c r="Y15">
        <v>0</v>
      </c>
      <c r="AA15">
        <v>0</v>
      </c>
      <c r="AG15">
        <v>0</v>
      </c>
      <c r="AL15">
        <v>10</v>
      </c>
      <c r="AM15">
        <v>10</v>
      </c>
      <c r="AN15" t="s">
        <v>238</v>
      </c>
      <c r="BG15" t="s">
        <v>239</v>
      </c>
    </row>
    <row r="16" spans="1:59" x14ac:dyDescent="0.2">
      <c r="A16" s="180">
        <v>1</v>
      </c>
      <c r="B16" s="181">
        <v>44408</v>
      </c>
      <c r="C16" s="180" t="s">
        <v>256</v>
      </c>
      <c r="D16" s="182">
        <v>10</v>
      </c>
      <c r="E16" s="180" t="s">
        <v>240</v>
      </c>
      <c r="F16" s="180">
        <v>4938</v>
      </c>
      <c r="G16" s="180" t="s">
        <v>248</v>
      </c>
      <c r="H16" s="180">
        <v>1</v>
      </c>
      <c r="I16" s="180">
        <v>141000</v>
      </c>
      <c r="J16" s="180">
        <v>14016</v>
      </c>
      <c r="K16" s="180">
        <v>1</v>
      </c>
      <c r="L16" s="180"/>
      <c r="M16" s="180"/>
      <c r="N16" s="180">
        <v>10242253</v>
      </c>
      <c r="O16">
        <v>5169</v>
      </c>
      <c r="P16" t="str">
        <f>VLOOKUP(J16,Notes!$L$31:$M$165,2,FALSE)</f>
        <v>Phone - Cellular (All Costs)</v>
      </c>
      <c r="U16" t="s">
        <v>237</v>
      </c>
      <c r="V16" s="173">
        <v>44411</v>
      </c>
      <c r="Y16">
        <v>0</v>
      </c>
      <c r="AA16">
        <v>0</v>
      </c>
      <c r="AG16">
        <v>0</v>
      </c>
      <c r="AL16">
        <v>10</v>
      </c>
      <c r="AM16">
        <v>10</v>
      </c>
      <c r="AN16" t="s">
        <v>238</v>
      </c>
      <c r="BG16" t="s">
        <v>239</v>
      </c>
    </row>
    <row r="17" spans="1:59" x14ac:dyDescent="0.2">
      <c r="A17" s="180">
        <v>1</v>
      </c>
      <c r="B17" s="181">
        <v>44408</v>
      </c>
      <c r="C17" s="180" t="s">
        <v>257</v>
      </c>
      <c r="D17" s="182">
        <v>21.34</v>
      </c>
      <c r="E17" s="180" t="s">
        <v>236</v>
      </c>
      <c r="F17" s="180">
        <v>4939</v>
      </c>
      <c r="G17" s="180" t="s">
        <v>248</v>
      </c>
      <c r="H17" s="180">
        <v>1</v>
      </c>
      <c r="I17" s="180">
        <v>141000</v>
      </c>
      <c r="J17" s="180">
        <v>14016</v>
      </c>
      <c r="K17" s="180">
        <v>1</v>
      </c>
      <c r="L17" s="180"/>
      <c r="M17" s="180"/>
      <c r="N17" s="180">
        <v>10242262</v>
      </c>
      <c r="O17">
        <v>1508</v>
      </c>
      <c r="P17" t="str">
        <f>VLOOKUP(J17,Notes!$L$31:$M$165,2,FALSE)</f>
        <v>Phone - Cellular (All Costs)</v>
      </c>
      <c r="U17" t="s">
        <v>237</v>
      </c>
      <c r="V17" s="173">
        <v>44411</v>
      </c>
      <c r="Y17">
        <v>0</v>
      </c>
      <c r="AA17">
        <v>0</v>
      </c>
      <c r="AG17">
        <v>0</v>
      </c>
      <c r="AL17">
        <v>21.34</v>
      </c>
      <c r="AM17">
        <v>21.34</v>
      </c>
      <c r="AN17" t="s">
        <v>238</v>
      </c>
      <c r="BG17" t="s">
        <v>239</v>
      </c>
    </row>
    <row r="18" spans="1:59" x14ac:dyDescent="0.2">
      <c r="A18" s="180">
        <v>1</v>
      </c>
      <c r="B18" s="181">
        <v>44408</v>
      </c>
      <c r="C18" s="180" t="s">
        <v>258</v>
      </c>
      <c r="D18" s="182">
        <v>10</v>
      </c>
      <c r="E18" s="180" t="s">
        <v>236</v>
      </c>
      <c r="F18" s="180">
        <v>4939</v>
      </c>
      <c r="G18" s="180" t="s">
        <v>248</v>
      </c>
      <c r="H18" s="180">
        <v>1</v>
      </c>
      <c r="I18" s="180">
        <v>141000</v>
      </c>
      <c r="J18" s="180">
        <v>14016</v>
      </c>
      <c r="K18" s="180">
        <v>1</v>
      </c>
      <c r="L18" s="180"/>
      <c r="M18" s="180"/>
      <c r="N18" s="180">
        <v>10242262</v>
      </c>
      <c r="O18">
        <v>3514</v>
      </c>
      <c r="P18" t="str">
        <f>VLOOKUP(J18,Notes!$L$31:$M$165,2,FALSE)</f>
        <v>Phone - Cellular (All Costs)</v>
      </c>
      <c r="U18" t="s">
        <v>237</v>
      </c>
      <c r="V18" s="173">
        <v>44411</v>
      </c>
      <c r="Y18">
        <v>0</v>
      </c>
      <c r="AA18">
        <v>0</v>
      </c>
      <c r="AG18">
        <v>0</v>
      </c>
      <c r="AL18">
        <v>10</v>
      </c>
      <c r="AM18">
        <v>10</v>
      </c>
      <c r="AN18" t="s">
        <v>238</v>
      </c>
      <c r="BG18" t="s">
        <v>239</v>
      </c>
    </row>
    <row r="19" spans="1:59" x14ac:dyDescent="0.2">
      <c r="A19" s="180">
        <v>1</v>
      </c>
      <c r="B19" s="181">
        <v>44408</v>
      </c>
      <c r="C19" s="180" t="s">
        <v>259</v>
      </c>
      <c r="D19" s="182">
        <v>10</v>
      </c>
      <c r="E19" s="180" t="s">
        <v>236</v>
      </c>
      <c r="F19" s="180">
        <v>4939</v>
      </c>
      <c r="G19" s="180" t="s">
        <v>248</v>
      </c>
      <c r="H19" s="180">
        <v>1</v>
      </c>
      <c r="I19" s="180">
        <v>141000</v>
      </c>
      <c r="J19" s="180">
        <v>14016</v>
      </c>
      <c r="K19" s="180">
        <v>1</v>
      </c>
      <c r="L19" s="180"/>
      <c r="M19" s="180"/>
      <c r="N19" s="180">
        <v>10242262</v>
      </c>
      <c r="O19">
        <v>3760</v>
      </c>
      <c r="P19" t="str">
        <f>VLOOKUP(J19,Notes!$L$31:$M$165,2,FALSE)</f>
        <v>Phone - Cellular (All Costs)</v>
      </c>
      <c r="U19" t="s">
        <v>237</v>
      </c>
      <c r="V19" s="173">
        <v>44411</v>
      </c>
      <c r="Y19">
        <v>0</v>
      </c>
      <c r="AA19">
        <v>0</v>
      </c>
      <c r="AG19">
        <v>0</v>
      </c>
      <c r="AL19">
        <v>10</v>
      </c>
      <c r="AM19">
        <v>10</v>
      </c>
      <c r="AN19" t="s">
        <v>238</v>
      </c>
      <c r="BG19" t="s">
        <v>239</v>
      </c>
    </row>
    <row r="20" spans="1:59" x14ac:dyDescent="0.2">
      <c r="A20" s="180">
        <v>1</v>
      </c>
      <c r="B20" s="181">
        <v>44408</v>
      </c>
      <c r="C20" s="180" t="s">
        <v>260</v>
      </c>
      <c r="D20" s="182">
        <v>10</v>
      </c>
      <c r="E20" s="180" t="s">
        <v>236</v>
      </c>
      <c r="F20" s="180">
        <v>4939</v>
      </c>
      <c r="G20" s="180" t="s">
        <v>248</v>
      </c>
      <c r="H20" s="180">
        <v>1</v>
      </c>
      <c r="I20" s="180">
        <v>141000</v>
      </c>
      <c r="J20" s="180">
        <v>14016</v>
      </c>
      <c r="K20" s="180">
        <v>1</v>
      </c>
      <c r="L20" s="180"/>
      <c r="M20" s="180"/>
      <c r="N20" s="180">
        <v>10242262</v>
      </c>
      <c r="O20">
        <v>5169</v>
      </c>
      <c r="P20" t="str">
        <f>VLOOKUP(J20,Notes!$L$31:$M$165,2,FALSE)</f>
        <v>Phone - Cellular (All Costs)</v>
      </c>
      <c r="U20" t="s">
        <v>237</v>
      </c>
      <c r="V20" s="173">
        <v>44411</v>
      </c>
      <c r="Y20">
        <v>0</v>
      </c>
      <c r="AA20">
        <v>0</v>
      </c>
      <c r="AG20">
        <v>0</v>
      </c>
      <c r="AL20">
        <v>10</v>
      </c>
      <c r="AM20">
        <v>10</v>
      </c>
      <c r="AN20" t="s">
        <v>238</v>
      </c>
      <c r="BG20" t="s">
        <v>239</v>
      </c>
    </row>
    <row r="21" spans="1:59" x14ac:dyDescent="0.2">
      <c r="A21" s="177">
        <v>1</v>
      </c>
      <c r="B21" s="178">
        <v>44404</v>
      </c>
      <c r="C21" s="177" t="s">
        <v>301</v>
      </c>
      <c r="D21" s="179">
        <v>-200.72</v>
      </c>
      <c r="E21" s="177" t="s">
        <v>242</v>
      </c>
      <c r="F21" s="177" t="s">
        <v>243</v>
      </c>
      <c r="G21" s="177" t="s">
        <v>248</v>
      </c>
      <c r="H21" s="177">
        <v>1</v>
      </c>
      <c r="I21" s="177">
        <v>141000</v>
      </c>
      <c r="J21" s="177">
        <v>14610</v>
      </c>
      <c r="K21" s="177">
        <v>1</v>
      </c>
      <c r="L21" s="177" t="str">
        <f t="shared" ref="L21:L53" si="0">RIGHT(C21,10)</f>
        <v>01/06/2021</v>
      </c>
      <c r="M21" s="177">
        <f t="shared" ref="M21:M53" si="1">DATEVALUE(L21)</f>
        <v>44348</v>
      </c>
      <c r="N21" s="177">
        <v>10233500</v>
      </c>
      <c r="O21">
        <v>2096</v>
      </c>
      <c r="P21" t="str">
        <f>VLOOKUP(J21,Notes!$L$31:$M$165,2,FALSE)</f>
        <v>Airfares - NZ</v>
      </c>
      <c r="Q21">
        <v>3894011</v>
      </c>
      <c r="U21" t="s">
        <v>237</v>
      </c>
      <c r="V21" s="173">
        <v>44407</v>
      </c>
      <c r="Y21">
        <v>0</v>
      </c>
      <c r="AA21">
        <v>0</v>
      </c>
      <c r="AG21">
        <v>0</v>
      </c>
      <c r="AI21" t="s">
        <v>244</v>
      </c>
      <c r="AL21">
        <v>-200.72</v>
      </c>
      <c r="AM21">
        <v>-200.72</v>
      </c>
      <c r="AN21" t="s">
        <v>238</v>
      </c>
      <c r="AR21" t="s">
        <v>241</v>
      </c>
      <c r="AS21">
        <v>254643</v>
      </c>
      <c r="AT21" t="s">
        <v>262</v>
      </c>
      <c r="AU21">
        <v>9752.0018</v>
      </c>
      <c r="AV21">
        <v>100</v>
      </c>
      <c r="AW21" s="173">
        <v>44407</v>
      </c>
      <c r="AX21" t="s">
        <v>302</v>
      </c>
      <c r="AY21" t="s">
        <v>245</v>
      </c>
    </row>
    <row r="22" spans="1:59" x14ac:dyDescent="0.2">
      <c r="A22" s="177">
        <v>1</v>
      </c>
      <c r="B22" s="178">
        <v>44404</v>
      </c>
      <c r="C22" s="177" t="s">
        <v>346</v>
      </c>
      <c r="D22" s="179">
        <v>184.04</v>
      </c>
      <c r="E22" s="177" t="s">
        <v>242</v>
      </c>
      <c r="F22" s="177" t="s">
        <v>243</v>
      </c>
      <c r="G22" s="177" t="s">
        <v>248</v>
      </c>
      <c r="H22" s="177">
        <v>1</v>
      </c>
      <c r="I22" s="177">
        <v>141000</v>
      </c>
      <c r="J22" s="177">
        <v>14620</v>
      </c>
      <c r="K22" s="177">
        <v>1</v>
      </c>
      <c r="L22" s="177" t="str">
        <f t="shared" si="0"/>
        <v>01/07/2021</v>
      </c>
      <c r="M22" s="177">
        <f t="shared" si="1"/>
        <v>44378</v>
      </c>
      <c r="N22" s="177">
        <v>10233520</v>
      </c>
      <c r="O22" s="177">
        <v>1213</v>
      </c>
      <c r="P22" s="177" t="str">
        <f>VLOOKUP(J22,Notes!$L$31:$M$165,2,FALSE)</f>
        <v>Accommodation - NZ</v>
      </c>
      <c r="Q22">
        <v>3894013</v>
      </c>
      <c r="U22" t="s">
        <v>237</v>
      </c>
      <c r="V22" s="173">
        <v>44407</v>
      </c>
      <c r="Y22">
        <v>0</v>
      </c>
      <c r="AA22">
        <v>0</v>
      </c>
      <c r="AG22">
        <v>0</v>
      </c>
      <c r="AI22" t="s">
        <v>244</v>
      </c>
      <c r="AL22">
        <v>184.04</v>
      </c>
      <c r="AM22">
        <v>184.04</v>
      </c>
      <c r="AN22" t="s">
        <v>238</v>
      </c>
      <c r="AR22" t="s">
        <v>241</v>
      </c>
      <c r="AS22">
        <v>254643</v>
      </c>
      <c r="AT22" t="s">
        <v>262</v>
      </c>
      <c r="AU22" t="s">
        <v>366</v>
      </c>
      <c r="AV22">
        <v>100</v>
      </c>
      <c r="AW22" s="173">
        <v>44407</v>
      </c>
      <c r="AX22" t="s">
        <v>368</v>
      </c>
      <c r="AY22" t="s">
        <v>245</v>
      </c>
    </row>
    <row r="23" spans="1:59" x14ac:dyDescent="0.2">
      <c r="A23" s="177">
        <v>1</v>
      </c>
      <c r="B23" s="178">
        <v>44404</v>
      </c>
      <c r="C23" s="177" t="s">
        <v>276</v>
      </c>
      <c r="D23" s="179">
        <v>0.5</v>
      </c>
      <c r="E23" s="177" t="s">
        <v>242</v>
      </c>
      <c r="F23" s="177" t="s">
        <v>243</v>
      </c>
      <c r="G23" s="177" t="s">
        <v>248</v>
      </c>
      <c r="H23" s="177">
        <v>1</v>
      </c>
      <c r="I23" s="177">
        <v>141000</v>
      </c>
      <c r="J23" s="177">
        <v>14620</v>
      </c>
      <c r="K23" s="177">
        <v>1</v>
      </c>
      <c r="L23" s="177" t="str">
        <f t="shared" si="0"/>
        <v>01/07/2021</v>
      </c>
      <c r="M23" s="177">
        <f t="shared" si="1"/>
        <v>44378</v>
      </c>
      <c r="N23" s="177">
        <v>10233520</v>
      </c>
      <c r="O23" s="177">
        <v>1217</v>
      </c>
      <c r="P23" s="177" t="str">
        <f>VLOOKUP(J23,Notes!$L$31:$M$165,2,FALSE)</f>
        <v>Accommodation - NZ</v>
      </c>
      <c r="Q23">
        <v>3894013</v>
      </c>
      <c r="U23" t="s">
        <v>237</v>
      </c>
      <c r="V23" s="173">
        <v>44407</v>
      </c>
      <c r="Y23">
        <v>0</v>
      </c>
      <c r="AA23">
        <v>0</v>
      </c>
      <c r="AG23">
        <v>0</v>
      </c>
      <c r="AI23" t="s">
        <v>244</v>
      </c>
      <c r="AL23">
        <v>0.5</v>
      </c>
      <c r="AM23">
        <v>0.5</v>
      </c>
      <c r="AN23" t="s">
        <v>238</v>
      </c>
      <c r="AR23" t="s">
        <v>241</v>
      </c>
      <c r="AS23">
        <v>254643</v>
      </c>
      <c r="AT23" t="s">
        <v>262</v>
      </c>
      <c r="AU23" t="s">
        <v>366</v>
      </c>
      <c r="AV23">
        <v>100</v>
      </c>
      <c r="AW23" s="173">
        <v>44407</v>
      </c>
      <c r="AX23" t="s">
        <v>372</v>
      </c>
      <c r="AY23" t="s">
        <v>245</v>
      </c>
    </row>
    <row r="24" spans="1:59" x14ac:dyDescent="0.2">
      <c r="A24" s="177">
        <v>1</v>
      </c>
      <c r="B24" s="178">
        <v>44404</v>
      </c>
      <c r="C24" s="177" t="s">
        <v>276</v>
      </c>
      <c r="D24" s="179">
        <v>0.5</v>
      </c>
      <c r="E24" s="177" t="s">
        <v>242</v>
      </c>
      <c r="F24" s="177" t="s">
        <v>243</v>
      </c>
      <c r="G24" s="177" t="s">
        <v>248</v>
      </c>
      <c r="H24" s="177">
        <v>1</v>
      </c>
      <c r="I24" s="177">
        <v>141000</v>
      </c>
      <c r="J24" s="177">
        <v>14620</v>
      </c>
      <c r="K24" s="177">
        <v>1</v>
      </c>
      <c r="L24" s="177" t="str">
        <f t="shared" si="0"/>
        <v>01/07/2021</v>
      </c>
      <c r="M24" s="177">
        <f t="shared" si="1"/>
        <v>44378</v>
      </c>
      <c r="N24" s="177">
        <v>10233520</v>
      </c>
      <c r="O24" s="177">
        <v>1218</v>
      </c>
      <c r="P24" s="177" t="str">
        <f>VLOOKUP(J24,Notes!$L$31:$M$165,2,FALSE)</f>
        <v>Accommodation - NZ</v>
      </c>
      <c r="Q24">
        <v>3894013</v>
      </c>
      <c r="U24" t="s">
        <v>237</v>
      </c>
      <c r="V24" s="173">
        <v>44407</v>
      </c>
      <c r="Y24">
        <v>0</v>
      </c>
      <c r="AA24">
        <v>0</v>
      </c>
      <c r="AG24">
        <v>0</v>
      </c>
      <c r="AI24" t="s">
        <v>244</v>
      </c>
      <c r="AL24">
        <v>0.5</v>
      </c>
      <c r="AM24">
        <v>0.5</v>
      </c>
      <c r="AN24" t="s">
        <v>238</v>
      </c>
      <c r="AR24" t="s">
        <v>241</v>
      </c>
      <c r="AS24">
        <v>254643</v>
      </c>
      <c r="AT24" t="s">
        <v>262</v>
      </c>
      <c r="AU24" t="s">
        <v>366</v>
      </c>
      <c r="AV24">
        <v>100</v>
      </c>
      <c r="AW24" s="173">
        <v>44407</v>
      </c>
      <c r="AX24" t="s">
        <v>373</v>
      </c>
      <c r="AY24" t="s">
        <v>245</v>
      </c>
    </row>
    <row r="25" spans="1:59" x14ac:dyDescent="0.2">
      <c r="A25" s="177">
        <v>1</v>
      </c>
      <c r="B25" s="178">
        <v>44404</v>
      </c>
      <c r="C25" s="177" t="s">
        <v>276</v>
      </c>
      <c r="D25" s="179">
        <v>0.5</v>
      </c>
      <c r="E25" s="177" t="s">
        <v>242</v>
      </c>
      <c r="F25" s="177" t="s">
        <v>243</v>
      </c>
      <c r="G25" s="177" t="s">
        <v>248</v>
      </c>
      <c r="H25" s="177">
        <v>1</v>
      </c>
      <c r="I25" s="177">
        <v>141000</v>
      </c>
      <c r="J25" s="177">
        <v>14620</v>
      </c>
      <c r="K25" s="177">
        <v>1</v>
      </c>
      <c r="L25" s="177" t="str">
        <f t="shared" si="0"/>
        <v>01/07/2021</v>
      </c>
      <c r="M25" s="177">
        <f t="shared" si="1"/>
        <v>44378</v>
      </c>
      <c r="N25" s="177">
        <v>10233520</v>
      </c>
      <c r="O25" s="177">
        <v>1219</v>
      </c>
      <c r="P25" s="177" t="str">
        <f>VLOOKUP(J25,Notes!$L$31:$M$165,2,FALSE)</f>
        <v>Accommodation - NZ</v>
      </c>
      <c r="Q25">
        <v>3894013</v>
      </c>
      <c r="U25" t="s">
        <v>237</v>
      </c>
      <c r="V25" s="173">
        <v>44407</v>
      </c>
      <c r="Y25">
        <v>0</v>
      </c>
      <c r="AA25">
        <v>0</v>
      </c>
      <c r="AG25">
        <v>0</v>
      </c>
      <c r="AI25" t="s">
        <v>244</v>
      </c>
      <c r="AL25">
        <v>0.5</v>
      </c>
      <c r="AM25">
        <v>0.5</v>
      </c>
      <c r="AN25" t="s">
        <v>238</v>
      </c>
      <c r="AR25" t="s">
        <v>241</v>
      </c>
      <c r="AS25">
        <v>254643</v>
      </c>
      <c r="AT25" t="s">
        <v>262</v>
      </c>
      <c r="AU25" t="s">
        <v>366</v>
      </c>
      <c r="AV25">
        <v>100</v>
      </c>
      <c r="AW25" s="173">
        <v>44407</v>
      </c>
      <c r="AX25" t="s">
        <v>374</v>
      </c>
      <c r="AY25" t="s">
        <v>245</v>
      </c>
    </row>
    <row r="26" spans="1:59" x14ac:dyDescent="0.2">
      <c r="A26" s="177">
        <v>1</v>
      </c>
      <c r="B26" s="178">
        <v>44404</v>
      </c>
      <c r="C26" s="177" t="s">
        <v>276</v>
      </c>
      <c r="D26" s="179">
        <v>0.5</v>
      </c>
      <c r="E26" s="177" t="s">
        <v>242</v>
      </c>
      <c r="F26" s="177" t="s">
        <v>243</v>
      </c>
      <c r="G26" s="177" t="s">
        <v>248</v>
      </c>
      <c r="H26" s="177">
        <v>1</v>
      </c>
      <c r="I26" s="177">
        <v>141000</v>
      </c>
      <c r="J26" s="177">
        <v>14620</v>
      </c>
      <c r="K26" s="177">
        <v>1</v>
      </c>
      <c r="L26" s="177" t="str">
        <f t="shared" si="0"/>
        <v>01/07/2021</v>
      </c>
      <c r="M26" s="177">
        <f t="shared" si="1"/>
        <v>44378</v>
      </c>
      <c r="N26" s="177">
        <v>10233520</v>
      </c>
      <c r="O26" s="177">
        <v>1220</v>
      </c>
      <c r="P26" s="177" t="str">
        <f>VLOOKUP(J26,Notes!$L$31:$M$165,2,FALSE)</f>
        <v>Accommodation - NZ</v>
      </c>
      <c r="Q26">
        <v>3894013</v>
      </c>
      <c r="U26" t="s">
        <v>237</v>
      </c>
      <c r="V26" s="173">
        <v>44407</v>
      </c>
      <c r="Y26">
        <v>0</v>
      </c>
      <c r="AA26">
        <v>0</v>
      </c>
      <c r="AG26">
        <v>0</v>
      </c>
      <c r="AI26" t="s">
        <v>244</v>
      </c>
      <c r="AL26">
        <v>0.5</v>
      </c>
      <c r="AM26">
        <v>0.5</v>
      </c>
      <c r="AN26" t="s">
        <v>238</v>
      </c>
      <c r="AR26" t="s">
        <v>241</v>
      </c>
      <c r="AS26">
        <v>254643</v>
      </c>
      <c r="AT26" t="s">
        <v>262</v>
      </c>
      <c r="AU26" t="s">
        <v>366</v>
      </c>
      <c r="AV26">
        <v>100</v>
      </c>
      <c r="AW26" s="173">
        <v>44407</v>
      </c>
      <c r="AX26" t="s">
        <v>375</v>
      </c>
      <c r="AY26" t="s">
        <v>245</v>
      </c>
    </row>
    <row r="27" spans="1:59" x14ac:dyDescent="0.2">
      <c r="A27" s="177">
        <v>1</v>
      </c>
      <c r="B27" s="178">
        <v>44404</v>
      </c>
      <c r="C27" s="177" t="s">
        <v>276</v>
      </c>
      <c r="D27" s="179">
        <v>0.5</v>
      </c>
      <c r="E27" s="177" t="s">
        <v>242</v>
      </c>
      <c r="F27" s="177" t="s">
        <v>243</v>
      </c>
      <c r="G27" s="177" t="s">
        <v>248</v>
      </c>
      <c r="H27" s="177">
        <v>1</v>
      </c>
      <c r="I27" s="177">
        <v>141000</v>
      </c>
      <c r="J27" s="177">
        <v>14620</v>
      </c>
      <c r="K27" s="177">
        <v>1</v>
      </c>
      <c r="L27" s="177" t="str">
        <f t="shared" si="0"/>
        <v>01/07/2021</v>
      </c>
      <c r="M27" s="177">
        <f t="shared" si="1"/>
        <v>44378</v>
      </c>
      <c r="N27" s="177">
        <v>10233520</v>
      </c>
      <c r="O27" s="177">
        <v>1221</v>
      </c>
      <c r="P27" s="177" t="str">
        <f>VLOOKUP(J27,Notes!$L$31:$M$165,2,FALSE)</f>
        <v>Accommodation - NZ</v>
      </c>
      <c r="Q27">
        <v>3894013</v>
      </c>
      <c r="U27" t="s">
        <v>237</v>
      </c>
      <c r="V27" s="173">
        <v>44407</v>
      </c>
      <c r="Y27">
        <v>0</v>
      </c>
      <c r="AA27">
        <v>0</v>
      </c>
      <c r="AG27">
        <v>0</v>
      </c>
      <c r="AI27" t="s">
        <v>244</v>
      </c>
      <c r="AL27">
        <v>0.5</v>
      </c>
      <c r="AM27">
        <v>0.5</v>
      </c>
      <c r="AN27" t="s">
        <v>238</v>
      </c>
      <c r="AR27" t="s">
        <v>241</v>
      </c>
      <c r="AS27">
        <v>254643</v>
      </c>
      <c r="AT27" t="s">
        <v>262</v>
      </c>
      <c r="AU27" t="s">
        <v>366</v>
      </c>
      <c r="AV27">
        <v>100</v>
      </c>
      <c r="AW27" s="173">
        <v>44407</v>
      </c>
      <c r="AX27" t="s">
        <v>376</v>
      </c>
      <c r="AY27" t="s">
        <v>245</v>
      </c>
    </row>
    <row r="28" spans="1:59" x14ac:dyDescent="0.2">
      <c r="A28" s="177">
        <v>1</v>
      </c>
      <c r="B28" s="178">
        <v>44404</v>
      </c>
      <c r="C28" s="177" t="s">
        <v>276</v>
      </c>
      <c r="D28" s="179">
        <v>0.5</v>
      </c>
      <c r="E28" s="177" t="s">
        <v>242</v>
      </c>
      <c r="F28" s="177" t="s">
        <v>243</v>
      </c>
      <c r="G28" s="177" t="s">
        <v>248</v>
      </c>
      <c r="H28" s="177">
        <v>1</v>
      </c>
      <c r="I28" s="177">
        <v>141000</v>
      </c>
      <c r="J28" s="177">
        <v>14620</v>
      </c>
      <c r="K28" s="177">
        <v>1</v>
      </c>
      <c r="L28" s="177" t="str">
        <f t="shared" si="0"/>
        <v>01/07/2021</v>
      </c>
      <c r="M28" s="177">
        <f t="shared" si="1"/>
        <v>44378</v>
      </c>
      <c r="N28" s="177">
        <v>10233520</v>
      </c>
      <c r="O28" s="177">
        <v>1222</v>
      </c>
      <c r="P28" s="177" t="str">
        <f>VLOOKUP(J28,Notes!$L$31:$M$165,2,FALSE)</f>
        <v>Accommodation - NZ</v>
      </c>
      <c r="Q28">
        <v>3894013</v>
      </c>
      <c r="U28" t="s">
        <v>237</v>
      </c>
      <c r="V28" s="173">
        <v>44407</v>
      </c>
      <c r="Y28">
        <v>0</v>
      </c>
      <c r="AA28">
        <v>0</v>
      </c>
      <c r="AG28">
        <v>0</v>
      </c>
      <c r="AI28" t="s">
        <v>244</v>
      </c>
      <c r="AL28">
        <v>0.5</v>
      </c>
      <c r="AM28">
        <v>0.5</v>
      </c>
      <c r="AN28" t="s">
        <v>238</v>
      </c>
      <c r="AR28" t="s">
        <v>241</v>
      </c>
      <c r="AS28">
        <v>254643</v>
      </c>
      <c r="AT28" t="s">
        <v>262</v>
      </c>
      <c r="AU28" t="s">
        <v>366</v>
      </c>
      <c r="AV28">
        <v>100</v>
      </c>
      <c r="AW28" s="173">
        <v>44407</v>
      </c>
      <c r="AX28" t="s">
        <v>377</v>
      </c>
      <c r="AY28" t="s">
        <v>245</v>
      </c>
    </row>
    <row r="29" spans="1:59" x14ac:dyDescent="0.2">
      <c r="A29" s="177">
        <v>1</v>
      </c>
      <c r="B29" s="178">
        <v>44404</v>
      </c>
      <c r="C29" s="177" t="s">
        <v>276</v>
      </c>
      <c r="D29" s="179">
        <v>0.5</v>
      </c>
      <c r="E29" s="177" t="s">
        <v>242</v>
      </c>
      <c r="F29" s="177" t="s">
        <v>243</v>
      </c>
      <c r="G29" s="177" t="s">
        <v>248</v>
      </c>
      <c r="H29" s="177">
        <v>1</v>
      </c>
      <c r="I29" s="177">
        <v>141000</v>
      </c>
      <c r="J29" s="177">
        <v>14620</v>
      </c>
      <c r="K29" s="177">
        <v>1</v>
      </c>
      <c r="L29" s="177" t="str">
        <f t="shared" si="0"/>
        <v>01/07/2021</v>
      </c>
      <c r="M29" s="177">
        <f t="shared" si="1"/>
        <v>44378</v>
      </c>
      <c r="N29" s="177">
        <v>10233520</v>
      </c>
      <c r="O29" s="177">
        <v>1223</v>
      </c>
      <c r="P29" s="177" t="str">
        <f>VLOOKUP(J29,Notes!$L$31:$M$165,2,FALSE)</f>
        <v>Accommodation - NZ</v>
      </c>
      <c r="Q29">
        <v>3894013</v>
      </c>
      <c r="U29" t="s">
        <v>237</v>
      </c>
      <c r="V29" s="173">
        <v>44407</v>
      </c>
      <c r="Y29">
        <v>0</v>
      </c>
      <c r="AA29">
        <v>0</v>
      </c>
      <c r="AG29">
        <v>0</v>
      </c>
      <c r="AI29" t="s">
        <v>244</v>
      </c>
      <c r="AL29">
        <v>0.5</v>
      </c>
      <c r="AM29">
        <v>0.5</v>
      </c>
      <c r="AN29" t="s">
        <v>238</v>
      </c>
      <c r="AR29" t="s">
        <v>241</v>
      </c>
      <c r="AS29">
        <v>254643</v>
      </c>
      <c r="AT29" t="s">
        <v>262</v>
      </c>
      <c r="AU29" t="s">
        <v>366</v>
      </c>
      <c r="AV29">
        <v>100</v>
      </c>
      <c r="AW29" s="173">
        <v>44407</v>
      </c>
      <c r="AX29" t="s">
        <v>378</v>
      </c>
      <c r="AY29" t="s">
        <v>245</v>
      </c>
    </row>
    <row r="30" spans="1:59" x14ac:dyDescent="0.2">
      <c r="A30" s="177">
        <v>1</v>
      </c>
      <c r="B30" s="178">
        <v>44404</v>
      </c>
      <c r="C30" s="177" t="s">
        <v>276</v>
      </c>
      <c r="D30" s="179">
        <v>0.5</v>
      </c>
      <c r="E30" s="177" t="s">
        <v>242</v>
      </c>
      <c r="F30" s="177" t="s">
        <v>243</v>
      </c>
      <c r="G30" s="177" t="s">
        <v>248</v>
      </c>
      <c r="H30" s="177">
        <v>1</v>
      </c>
      <c r="I30" s="177">
        <v>141000</v>
      </c>
      <c r="J30" s="177">
        <v>14620</v>
      </c>
      <c r="K30" s="177">
        <v>1</v>
      </c>
      <c r="L30" s="177" t="str">
        <f t="shared" si="0"/>
        <v>01/07/2021</v>
      </c>
      <c r="M30" s="177">
        <f t="shared" si="1"/>
        <v>44378</v>
      </c>
      <c r="N30" s="177">
        <v>10233520</v>
      </c>
      <c r="O30" s="177">
        <v>1224</v>
      </c>
      <c r="P30" s="177" t="str">
        <f>VLOOKUP(J30,Notes!$L$31:$M$165,2,FALSE)</f>
        <v>Accommodation - NZ</v>
      </c>
      <c r="Q30">
        <v>3894013</v>
      </c>
      <c r="U30" t="s">
        <v>237</v>
      </c>
      <c r="V30" s="173">
        <v>44407</v>
      </c>
      <c r="Y30">
        <v>0</v>
      </c>
      <c r="AA30">
        <v>0</v>
      </c>
      <c r="AG30">
        <v>0</v>
      </c>
      <c r="AI30" t="s">
        <v>244</v>
      </c>
      <c r="AL30">
        <v>0.5</v>
      </c>
      <c r="AM30">
        <v>0.5</v>
      </c>
      <c r="AN30" t="s">
        <v>238</v>
      </c>
      <c r="AR30" t="s">
        <v>241</v>
      </c>
      <c r="AS30">
        <v>254643</v>
      </c>
      <c r="AT30" t="s">
        <v>262</v>
      </c>
      <c r="AU30" t="s">
        <v>366</v>
      </c>
      <c r="AV30">
        <v>100</v>
      </c>
      <c r="AW30" s="173">
        <v>44407</v>
      </c>
      <c r="AX30" t="s">
        <v>379</v>
      </c>
      <c r="AY30" t="s">
        <v>245</v>
      </c>
    </row>
    <row r="31" spans="1:59" x14ac:dyDescent="0.2">
      <c r="A31" s="177">
        <v>1</v>
      </c>
      <c r="B31" s="178">
        <v>44404</v>
      </c>
      <c r="C31" s="177" t="s">
        <v>276</v>
      </c>
      <c r="D31" s="179">
        <v>5.5</v>
      </c>
      <c r="E31" s="177" t="s">
        <v>242</v>
      </c>
      <c r="F31" s="177" t="s">
        <v>243</v>
      </c>
      <c r="G31" s="177" t="s">
        <v>248</v>
      </c>
      <c r="H31" s="177">
        <v>1</v>
      </c>
      <c r="I31" s="177">
        <v>141000</v>
      </c>
      <c r="J31" s="177">
        <v>14620</v>
      </c>
      <c r="K31" s="177">
        <v>1</v>
      </c>
      <c r="L31" s="177" t="str">
        <f t="shared" si="0"/>
        <v>01/07/2021</v>
      </c>
      <c r="M31" s="177">
        <f t="shared" si="1"/>
        <v>44378</v>
      </c>
      <c r="N31" s="177">
        <v>10233520</v>
      </c>
      <c r="O31" s="177">
        <v>1225</v>
      </c>
      <c r="P31" s="177" t="str">
        <f>VLOOKUP(J31,Notes!$L$31:$M$165,2,FALSE)</f>
        <v>Accommodation - NZ</v>
      </c>
      <c r="Q31">
        <v>3894013</v>
      </c>
      <c r="U31" t="s">
        <v>237</v>
      </c>
      <c r="V31" s="173">
        <v>44407</v>
      </c>
      <c r="Y31">
        <v>0</v>
      </c>
      <c r="AA31">
        <v>0</v>
      </c>
      <c r="AG31">
        <v>0</v>
      </c>
      <c r="AI31" t="s">
        <v>244</v>
      </c>
      <c r="AL31">
        <v>5.5</v>
      </c>
      <c r="AM31">
        <v>5.5</v>
      </c>
      <c r="AN31" t="s">
        <v>238</v>
      </c>
      <c r="AR31" t="s">
        <v>241</v>
      </c>
      <c r="AS31">
        <v>254643</v>
      </c>
      <c r="AT31" t="s">
        <v>262</v>
      </c>
      <c r="AU31" t="s">
        <v>366</v>
      </c>
      <c r="AV31">
        <v>100</v>
      </c>
      <c r="AW31" s="173">
        <v>44407</v>
      </c>
      <c r="AX31" t="s">
        <v>380</v>
      </c>
      <c r="AY31" t="s">
        <v>245</v>
      </c>
    </row>
    <row r="32" spans="1:59" x14ac:dyDescent="0.2">
      <c r="A32" s="177">
        <v>1</v>
      </c>
      <c r="B32" s="178">
        <v>44404</v>
      </c>
      <c r="C32" s="177" t="s">
        <v>276</v>
      </c>
      <c r="D32" s="179">
        <v>5.5</v>
      </c>
      <c r="E32" s="177" t="s">
        <v>242</v>
      </c>
      <c r="F32" s="177" t="s">
        <v>243</v>
      </c>
      <c r="G32" s="177" t="s">
        <v>248</v>
      </c>
      <c r="H32" s="177">
        <v>1</v>
      </c>
      <c r="I32" s="177">
        <v>141000</v>
      </c>
      <c r="J32" s="177">
        <v>14620</v>
      </c>
      <c r="K32" s="177">
        <v>1</v>
      </c>
      <c r="L32" s="177" t="str">
        <f t="shared" si="0"/>
        <v>01/07/2021</v>
      </c>
      <c r="M32" s="177">
        <f t="shared" si="1"/>
        <v>44378</v>
      </c>
      <c r="N32" s="177">
        <v>10233520</v>
      </c>
      <c r="O32" s="177">
        <v>1226</v>
      </c>
      <c r="P32" s="177" t="str">
        <f>VLOOKUP(J32,Notes!$L$31:$M$165,2,FALSE)</f>
        <v>Accommodation - NZ</v>
      </c>
      <c r="Q32">
        <v>3894013</v>
      </c>
      <c r="U32" t="s">
        <v>237</v>
      </c>
      <c r="V32" s="173">
        <v>44407</v>
      </c>
      <c r="Y32">
        <v>0</v>
      </c>
      <c r="AA32">
        <v>0</v>
      </c>
      <c r="AG32">
        <v>0</v>
      </c>
      <c r="AI32" t="s">
        <v>244</v>
      </c>
      <c r="AL32">
        <v>5.5</v>
      </c>
      <c r="AM32">
        <v>5.5</v>
      </c>
      <c r="AN32" t="s">
        <v>238</v>
      </c>
      <c r="AR32" t="s">
        <v>241</v>
      </c>
      <c r="AS32">
        <v>254643</v>
      </c>
      <c r="AT32" t="s">
        <v>262</v>
      </c>
      <c r="AU32" t="s">
        <v>366</v>
      </c>
      <c r="AV32">
        <v>100</v>
      </c>
      <c r="AW32" s="173">
        <v>44407</v>
      </c>
      <c r="AX32" t="s">
        <v>381</v>
      </c>
      <c r="AY32" t="s">
        <v>245</v>
      </c>
    </row>
    <row r="33" spans="1:51" x14ac:dyDescent="0.2">
      <c r="A33" s="177">
        <v>1</v>
      </c>
      <c r="B33" s="178">
        <v>44404</v>
      </c>
      <c r="C33" s="177" t="s">
        <v>386</v>
      </c>
      <c r="D33" s="179">
        <v>93.1</v>
      </c>
      <c r="E33" s="177" t="s">
        <v>242</v>
      </c>
      <c r="F33" s="177" t="s">
        <v>243</v>
      </c>
      <c r="G33" s="177" t="s">
        <v>248</v>
      </c>
      <c r="H33" s="177">
        <v>1</v>
      </c>
      <c r="I33" s="177">
        <v>141000</v>
      </c>
      <c r="J33" s="177">
        <v>14630</v>
      </c>
      <c r="K33" s="177">
        <v>1</v>
      </c>
      <c r="L33" s="177" t="str">
        <f t="shared" si="0"/>
        <v>01/07/2021</v>
      </c>
      <c r="M33" s="177">
        <f t="shared" si="1"/>
        <v>44378</v>
      </c>
      <c r="N33" s="177">
        <v>10233521</v>
      </c>
      <c r="O33" s="177">
        <v>268</v>
      </c>
      <c r="P33" s="177" t="str">
        <f>VLOOKUP(J33,Notes!$L$31:$M$165,2,FALSE)</f>
        <v>Car Hire</v>
      </c>
      <c r="Q33">
        <v>3894014</v>
      </c>
      <c r="U33" t="s">
        <v>237</v>
      </c>
      <c r="V33" s="173">
        <v>44407</v>
      </c>
      <c r="Y33">
        <v>0</v>
      </c>
      <c r="AA33">
        <v>0</v>
      </c>
      <c r="AG33">
        <v>0</v>
      </c>
      <c r="AI33" t="s">
        <v>244</v>
      </c>
      <c r="AL33">
        <v>93.1</v>
      </c>
      <c r="AM33">
        <v>93.1</v>
      </c>
      <c r="AN33" t="s">
        <v>238</v>
      </c>
      <c r="AR33" t="s">
        <v>241</v>
      </c>
      <c r="AS33">
        <v>254643</v>
      </c>
      <c r="AT33" t="s">
        <v>262</v>
      </c>
      <c r="AU33" t="s">
        <v>389</v>
      </c>
      <c r="AV33">
        <v>100</v>
      </c>
      <c r="AW33" s="173">
        <v>44407</v>
      </c>
      <c r="AX33" t="s">
        <v>393</v>
      </c>
      <c r="AY33" t="s">
        <v>245</v>
      </c>
    </row>
    <row r="34" spans="1:51" x14ac:dyDescent="0.2">
      <c r="A34" s="177">
        <v>1</v>
      </c>
      <c r="B34" s="178">
        <v>44404</v>
      </c>
      <c r="C34" s="177" t="s">
        <v>276</v>
      </c>
      <c r="D34" s="179">
        <v>5.5</v>
      </c>
      <c r="E34" s="177" t="s">
        <v>242</v>
      </c>
      <c r="F34" s="177" t="s">
        <v>243</v>
      </c>
      <c r="G34" s="177" t="s">
        <v>248</v>
      </c>
      <c r="H34" s="177">
        <v>1</v>
      </c>
      <c r="I34" s="177">
        <v>141000</v>
      </c>
      <c r="J34" s="177">
        <v>14630</v>
      </c>
      <c r="K34" s="177">
        <v>1</v>
      </c>
      <c r="L34" s="177" t="str">
        <f t="shared" si="0"/>
        <v>01/07/2021</v>
      </c>
      <c r="M34" s="177">
        <f t="shared" si="1"/>
        <v>44378</v>
      </c>
      <c r="N34" s="177">
        <v>10233521</v>
      </c>
      <c r="O34" s="177">
        <v>269</v>
      </c>
      <c r="P34" s="177" t="str">
        <f>VLOOKUP(J34,Notes!$L$31:$M$165,2,FALSE)</f>
        <v>Car Hire</v>
      </c>
      <c r="Q34">
        <v>3894014</v>
      </c>
      <c r="U34" t="s">
        <v>237</v>
      </c>
      <c r="V34" s="173">
        <v>44407</v>
      </c>
      <c r="Y34">
        <v>0</v>
      </c>
      <c r="AA34">
        <v>0</v>
      </c>
      <c r="AG34">
        <v>0</v>
      </c>
      <c r="AI34" t="s">
        <v>244</v>
      </c>
      <c r="AL34">
        <v>5.5</v>
      </c>
      <c r="AM34">
        <v>5.5</v>
      </c>
      <c r="AN34" t="s">
        <v>238</v>
      </c>
      <c r="AR34" t="s">
        <v>241</v>
      </c>
      <c r="AS34">
        <v>254643</v>
      </c>
      <c r="AT34" t="s">
        <v>262</v>
      </c>
      <c r="AU34" t="s">
        <v>389</v>
      </c>
      <c r="AV34">
        <v>100</v>
      </c>
      <c r="AW34" s="173">
        <v>44407</v>
      </c>
      <c r="AX34" t="s">
        <v>394</v>
      </c>
      <c r="AY34" t="s">
        <v>245</v>
      </c>
    </row>
    <row r="35" spans="1:51" x14ac:dyDescent="0.2">
      <c r="A35">
        <v>1</v>
      </c>
      <c r="B35" s="178">
        <v>44404</v>
      </c>
      <c r="C35" s="177" t="s">
        <v>303</v>
      </c>
      <c r="D35" s="179">
        <v>202.38</v>
      </c>
      <c r="E35" s="177" t="s">
        <v>242</v>
      </c>
      <c r="F35" s="177" t="s">
        <v>243</v>
      </c>
      <c r="G35" s="177" t="s">
        <v>248</v>
      </c>
      <c r="H35" s="177">
        <v>1</v>
      </c>
      <c r="I35" s="177">
        <v>141000</v>
      </c>
      <c r="J35" s="177">
        <v>14610</v>
      </c>
      <c r="K35" s="177">
        <v>1</v>
      </c>
      <c r="L35" s="177" t="str">
        <f t="shared" si="0"/>
        <v>01/08/2021</v>
      </c>
      <c r="M35" s="177">
        <f t="shared" si="1"/>
        <v>44409</v>
      </c>
      <c r="N35" s="177">
        <v>10233519</v>
      </c>
      <c r="O35" s="177">
        <v>595</v>
      </c>
      <c r="P35" s="177" t="str">
        <f>VLOOKUP(J35,Notes!$L$31:$M$165,2,FALSE)</f>
        <v>Airfares - NZ</v>
      </c>
      <c r="Q35">
        <v>3894012</v>
      </c>
      <c r="U35" t="s">
        <v>237</v>
      </c>
      <c r="V35" s="173">
        <v>44407</v>
      </c>
      <c r="Y35">
        <v>0</v>
      </c>
      <c r="AA35">
        <v>0</v>
      </c>
      <c r="AG35">
        <v>0</v>
      </c>
      <c r="AI35" t="s">
        <v>244</v>
      </c>
      <c r="AL35">
        <v>202.38</v>
      </c>
      <c r="AM35">
        <v>202.38</v>
      </c>
      <c r="AN35" t="s">
        <v>238</v>
      </c>
      <c r="AR35" t="s">
        <v>241</v>
      </c>
      <c r="AS35">
        <v>254643</v>
      </c>
      <c r="AT35" t="s">
        <v>262</v>
      </c>
      <c r="AU35" t="s">
        <v>312</v>
      </c>
      <c r="AV35">
        <v>100</v>
      </c>
      <c r="AW35" s="173">
        <v>44407</v>
      </c>
      <c r="AX35" t="s">
        <v>318</v>
      </c>
      <c r="AY35" t="s">
        <v>245</v>
      </c>
    </row>
    <row r="36" spans="1:51" x14ac:dyDescent="0.2">
      <c r="A36">
        <v>1</v>
      </c>
      <c r="B36" s="178">
        <v>44404</v>
      </c>
      <c r="C36" s="177" t="s">
        <v>309</v>
      </c>
      <c r="D36" s="179">
        <v>5.85</v>
      </c>
      <c r="E36" s="177" t="s">
        <v>242</v>
      </c>
      <c r="F36" s="177" t="s">
        <v>243</v>
      </c>
      <c r="G36" s="177" t="s">
        <v>248</v>
      </c>
      <c r="H36" s="177">
        <v>1</v>
      </c>
      <c r="I36" s="177">
        <v>141000</v>
      </c>
      <c r="J36" s="177">
        <v>14610</v>
      </c>
      <c r="K36" s="177">
        <v>1</v>
      </c>
      <c r="L36" s="177" t="str">
        <f t="shared" si="0"/>
        <v>01/08/2021</v>
      </c>
      <c r="M36" s="177">
        <f t="shared" si="1"/>
        <v>44409</v>
      </c>
      <c r="N36" s="177">
        <v>10233519</v>
      </c>
      <c r="O36" s="177">
        <v>599</v>
      </c>
      <c r="P36" s="177" t="str">
        <f>VLOOKUP(J36,Notes!$L$31:$M$165,2,FALSE)</f>
        <v>Airfares - NZ</v>
      </c>
      <c r="Q36">
        <v>3894012</v>
      </c>
      <c r="U36" t="s">
        <v>237</v>
      </c>
      <c r="V36" s="173">
        <v>44407</v>
      </c>
      <c r="Y36">
        <v>0</v>
      </c>
      <c r="AA36">
        <v>0</v>
      </c>
      <c r="AG36">
        <v>0</v>
      </c>
      <c r="AI36" t="s">
        <v>244</v>
      </c>
      <c r="AL36">
        <v>5.85</v>
      </c>
      <c r="AM36">
        <v>5.85</v>
      </c>
      <c r="AN36" t="s">
        <v>238</v>
      </c>
      <c r="AR36" t="s">
        <v>241</v>
      </c>
      <c r="AS36">
        <v>254643</v>
      </c>
      <c r="AT36" t="s">
        <v>262</v>
      </c>
      <c r="AU36" t="s">
        <v>312</v>
      </c>
      <c r="AV36">
        <v>100</v>
      </c>
      <c r="AW36" s="173">
        <v>44407</v>
      </c>
      <c r="AX36" t="s">
        <v>321</v>
      </c>
      <c r="AY36" t="s">
        <v>245</v>
      </c>
    </row>
    <row r="37" spans="1:51" x14ac:dyDescent="0.2">
      <c r="A37" s="177">
        <v>1</v>
      </c>
      <c r="B37" s="178">
        <v>44404</v>
      </c>
      <c r="C37" s="177" t="s">
        <v>351</v>
      </c>
      <c r="D37" s="179">
        <v>292.02999999999997</v>
      </c>
      <c r="E37" s="177" t="s">
        <v>242</v>
      </c>
      <c r="F37" s="177" t="s">
        <v>243</v>
      </c>
      <c r="G37" s="177" t="s">
        <v>248</v>
      </c>
      <c r="H37" s="177">
        <v>1</v>
      </c>
      <c r="I37" s="177">
        <v>141000</v>
      </c>
      <c r="J37" s="177">
        <v>14620</v>
      </c>
      <c r="K37" s="177">
        <v>1</v>
      </c>
      <c r="L37" s="177" t="str">
        <f t="shared" si="0"/>
        <v>02/07/2021</v>
      </c>
      <c r="M37" s="177">
        <f t="shared" si="1"/>
        <v>44379</v>
      </c>
      <c r="N37" s="177">
        <v>10233520</v>
      </c>
      <c r="O37" s="177">
        <v>1216</v>
      </c>
      <c r="P37" s="177" t="str">
        <f>VLOOKUP(J37,Notes!$L$31:$M$165,2,FALSE)</f>
        <v>Accommodation - NZ</v>
      </c>
      <c r="Q37">
        <v>3894013</v>
      </c>
      <c r="U37" t="s">
        <v>237</v>
      </c>
      <c r="V37" s="173">
        <v>44407</v>
      </c>
      <c r="Y37">
        <v>0</v>
      </c>
      <c r="AA37">
        <v>0</v>
      </c>
      <c r="AG37">
        <v>0</v>
      </c>
      <c r="AI37" t="s">
        <v>244</v>
      </c>
      <c r="AL37">
        <v>292.02999999999997</v>
      </c>
      <c r="AM37">
        <v>292.02999999999997</v>
      </c>
      <c r="AN37" t="s">
        <v>238</v>
      </c>
      <c r="AR37" t="s">
        <v>241</v>
      </c>
      <c r="AS37">
        <v>254643</v>
      </c>
      <c r="AT37" t="s">
        <v>262</v>
      </c>
      <c r="AU37" t="s">
        <v>366</v>
      </c>
      <c r="AV37">
        <v>100</v>
      </c>
      <c r="AW37" s="173">
        <v>44407</v>
      </c>
      <c r="AX37" t="s">
        <v>371</v>
      </c>
      <c r="AY37" t="s">
        <v>245</v>
      </c>
    </row>
    <row r="40" spans="1:51" x14ac:dyDescent="0.2">
      <c r="A40">
        <v>1</v>
      </c>
      <c r="B40" s="178">
        <v>44404</v>
      </c>
      <c r="C40" s="177" t="s">
        <v>274</v>
      </c>
      <c r="D40" s="179">
        <v>-180.07</v>
      </c>
      <c r="E40" s="177" t="s">
        <v>242</v>
      </c>
      <c r="F40" s="177" t="s">
        <v>243</v>
      </c>
      <c r="G40" s="177" t="s">
        <v>248</v>
      </c>
      <c r="H40" s="177">
        <v>1</v>
      </c>
      <c r="I40" s="177">
        <v>141000</v>
      </c>
      <c r="J40" s="177">
        <v>14610</v>
      </c>
      <c r="K40" s="177">
        <v>1</v>
      </c>
      <c r="L40" s="177" t="str">
        <f t="shared" si="0"/>
        <v>25/06/2021</v>
      </c>
      <c r="M40" s="177">
        <f t="shared" si="1"/>
        <v>44372</v>
      </c>
      <c r="N40" s="177">
        <v>10233500</v>
      </c>
      <c r="O40" s="177">
        <v>2092</v>
      </c>
      <c r="P40" s="177" t="str">
        <f>VLOOKUP(J40,Notes!$L$31:$M$165,2,FALSE)</f>
        <v>Airfares - NZ</v>
      </c>
      <c r="Q40">
        <v>3894011</v>
      </c>
      <c r="U40" t="s">
        <v>237</v>
      </c>
      <c r="V40" s="173">
        <v>44407</v>
      </c>
      <c r="Y40">
        <v>0</v>
      </c>
      <c r="AA40">
        <v>0</v>
      </c>
      <c r="AG40">
        <v>0</v>
      </c>
      <c r="AI40" t="s">
        <v>244</v>
      </c>
      <c r="AL40">
        <v>-180.07</v>
      </c>
      <c r="AM40">
        <v>-180.07</v>
      </c>
      <c r="AN40" t="s">
        <v>238</v>
      </c>
      <c r="AR40" t="s">
        <v>241</v>
      </c>
      <c r="AS40">
        <v>254643</v>
      </c>
      <c r="AT40" t="s">
        <v>262</v>
      </c>
      <c r="AU40">
        <v>9752.0018</v>
      </c>
      <c r="AV40">
        <v>100</v>
      </c>
      <c r="AW40" s="173">
        <v>44407</v>
      </c>
      <c r="AX40" t="s">
        <v>295</v>
      </c>
      <c r="AY40" t="s">
        <v>245</v>
      </c>
    </row>
    <row r="41" spans="1:51" x14ac:dyDescent="0.2">
      <c r="A41">
        <v>1</v>
      </c>
      <c r="B41" s="178">
        <v>44404</v>
      </c>
      <c r="C41" s="177" t="s">
        <v>272</v>
      </c>
      <c r="D41" s="179">
        <v>10</v>
      </c>
      <c r="E41" s="177" t="s">
        <v>242</v>
      </c>
      <c r="F41" s="177" t="s">
        <v>243</v>
      </c>
      <c r="G41" s="177" t="s">
        <v>248</v>
      </c>
      <c r="H41" s="177">
        <v>1</v>
      </c>
      <c r="I41" s="177">
        <v>141000</v>
      </c>
      <c r="J41" s="177">
        <v>14610</v>
      </c>
      <c r="K41" s="177">
        <v>1</v>
      </c>
      <c r="L41" s="177" t="str">
        <f t="shared" si="0"/>
        <v>25/06/2021</v>
      </c>
      <c r="M41" s="177">
        <f t="shared" si="1"/>
        <v>44372</v>
      </c>
      <c r="N41" s="177">
        <v>10233519</v>
      </c>
      <c r="O41" s="177">
        <v>597</v>
      </c>
      <c r="P41" s="177" t="str">
        <f>VLOOKUP(J41,Notes!$L$31:$M$165,2,FALSE)</f>
        <v>Airfares - NZ</v>
      </c>
      <c r="Q41">
        <v>3894012</v>
      </c>
      <c r="U41" t="s">
        <v>237</v>
      </c>
      <c r="V41" s="173">
        <v>44407</v>
      </c>
      <c r="Y41">
        <v>0</v>
      </c>
      <c r="AA41">
        <v>0</v>
      </c>
      <c r="AG41">
        <v>0</v>
      </c>
      <c r="AI41" t="s">
        <v>244</v>
      </c>
      <c r="AL41">
        <v>10</v>
      </c>
      <c r="AM41">
        <v>10</v>
      </c>
      <c r="AN41" t="s">
        <v>238</v>
      </c>
      <c r="AR41" t="s">
        <v>241</v>
      </c>
      <c r="AS41">
        <v>254643</v>
      </c>
      <c r="AT41" t="s">
        <v>262</v>
      </c>
      <c r="AU41" t="s">
        <v>312</v>
      </c>
      <c r="AV41">
        <v>100</v>
      </c>
      <c r="AW41" s="173">
        <v>44407</v>
      </c>
      <c r="AX41" t="s">
        <v>319</v>
      </c>
      <c r="AY41" t="s">
        <v>245</v>
      </c>
    </row>
    <row r="42" spans="1:51" x14ac:dyDescent="0.2">
      <c r="A42">
        <v>1</v>
      </c>
      <c r="B42" s="178">
        <v>44404</v>
      </c>
      <c r="C42" s="177" t="s">
        <v>299</v>
      </c>
      <c r="D42" s="179">
        <v>-130.38</v>
      </c>
      <c r="E42" s="177" t="s">
        <v>242</v>
      </c>
      <c r="F42" s="177" t="s">
        <v>243</v>
      </c>
      <c r="G42" s="177" t="s">
        <v>248</v>
      </c>
      <c r="H42" s="177">
        <v>1</v>
      </c>
      <c r="I42" s="177">
        <v>141000</v>
      </c>
      <c r="J42" s="177">
        <v>14610</v>
      </c>
      <c r="K42" s="177">
        <v>1</v>
      </c>
      <c r="L42" s="177" t="str">
        <f t="shared" si="0"/>
        <v>26/03/2021</v>
      </c>
      <c r="M42" s="177">
        <f t="shared" si="1"/>
        <v>44281</v>
      </c>
      <c r="N42" s="177">
        <v>10233500</v>
      </c>
      <c r="O42" s="177">
        <v>2095</v>
      </c>
      <c r="P42" s="177" t="str">
        <f>VLOOKUP(J42,Notes!$L$31:$M$165,2,FALSE)</f>
        <v>Airfares - NZ</v>
      </c>
      <c r="Q42">
        <v>3894011</v>
      </c>
      <c r="U42" t="s">
        <v>237</v>
      </c>
      <c r="V42" s="173">
        <v>44407</v>
      </c>
      <c r="Y42">
        <v>0</v>
      </c>
      <c r="AA42">
        <v>0</v>
      </c>
      <c r="AG42">
        <v>0</v>
      </c>
      <c r="AI42" t="s">
        <v>244</v>
      </c>
      <c r="AL42">
        <v>-130.38</v>
      </c>
      <c r="AM42">
        <v>-130.38</v>
      </c>
      <c r="AN42" t="s">
        <v>238</v>
      </c>
      <c r="AR42" t="s">
        <v>241</v>
      </c>
      <c r="AS42">
        <v>254643</v>
      </c>
      <c r="AT42" t="s">
        <v>262</v>
      </c>
      <c r="AU42">
        <v>9752.0018</v>
      </c>
      <c r="AV42">
        <v>100</v>
      </c>
      <c r="AW42" s="173">
        <v>44407</v>
      </c>
      <c r="AX42" t="s">
        <v>300</v>
      </c>
      <c r="AY42" t="s">
        <v>245</v>
      </c>
    </row>
    <row r="45" spans="1:51" x14ac:dyDescent="0.2">
      <c r="A45">
        <v>1</v>
      </c>
      <c r="B45" s="178">
        <v>44404</v>
      </c>
      <c r="C45" s="177" t="s">
        <v>282</v>
      </c>
      <c r="D45" s="179">
        <v>-210.86</v>
      </c>
      <c r="E45" s="177" t="s">
        <v>242</v>
      </c>
      <c r="F45" s="177" t="s">
        <v>243</v>
      </c>
      <c r="G45" s="177" t="s">
        <v>248</v>
      </c>
      <c r="H45" s="177">
        <v>1</v>
      </c>
      <c r="I45" s="177">
        <v>141000</v>
      </c>
      <c r="J45" s="177">
        <v>14610</v>
      </c>
      <c r="K45" s="177">
        <v>1</v>
      </c>
      <c r="L45" s="177" t="str">
        <f t="shared" si="0"/>
        <v>26/06/2021</v>
      </c>
      <c r="M45" s="177">
        <f t="shared" si="1"/>
        <v>44373</v>
      </c>
      <c r="N45" s="177">
        <v>10233500</v>
      </c>
      <c r="O45" s="177">
        <v>2093</v>
      </c>
      <c r="P45" s="177" t="str">
        <f>VLOOKUP(J45,Notes!$L$31:$M$165,2,FALSE)</f>
        <v>Airfares - NZ</v>
      </c>
      <c r="Q45">
        <v>3894011</v>
      </c>
      <c r="U45" t="s">
        <v>237</v>
      </c>
      <c r="V45" s="173">
        <v>44407</v>
      </c>
      <c r="Y45">
        <v>0</v>
      </c>
      <c r="AA45">
        <v>0</v>
      </c>
      <c r="AG45">
        <v>0</v>
      </c>
      <c r="AI45" t="s">
        <v>244</v>
      </c>
      <c r="AL45">
        <v>-210.86</v>
      </c>
      <c r="AM45">
        <v>-210.86</v>
      </c>
      <c r="AN45" t="s">
        <v>238</v>
      </c>
      <c r="AR45" t="s">
        <v>241</v>
      </c>
      <c r="AS45">
        <v>254643</v>
      </c>
      <c r="AT45" t="s">
        <v>262</v>
      </c>
      <c r="AU45">
        <v>9752.0018</v>
      </c>
      <c r="AV45">
        <v>100</v>
      </c>
      <c r="AW45" s="173">
        <v>44407</v>
      </c>
      <c r="AX45" t="s">
        <v>296</v>
      </c>
      <c r="AY45" t="s">
        <v>245</v>
      </c>
    </row>
    <row r="46" spans="1:51" x14ac:dyDescent="0.2">
      <c r="A46">
        <v>1</v>
      </c>
      <c r="B46" s="178">
        <v>44404</v>
      </c>
      <c r="C46" s="177" t="s">
        <v>280</v>
      </c>
      <c r="D46" s="179">
        <v>10</v>
      </c>
      <c r="E46" s="177" t="s">
        <v>242</v>
      </c>
      <c r="F46" s="177" t="s">
        <v>243</v>
      </c>
      <c r="G46" s="177" t="s">
        <v>248</v>
      </c>
      <c r="H46" s="177">
        <v>1</v>
      </c>
      <c r="I46" s="177">
        <v>141000</v>
      </c>
      <c r="J46" s="177">
        <v>14610</v>
      </c>
      <c r="K46" s="177">
        <v>1</v>
      </c>
      <c r="L46" s="177" t="str">
        <f t="shared" si="0"/>
        <v>26/06/2021</v>
      </c>
      <c r="M46" s="177">
        <f t="shared" si="1"/>
        <v>44373</v>
      </c>
      <c r="N46" s="177">
        <v>10233519</v>
      </c>
      <c r="O46" s="177">
        <v>598</v>
      </c>
      <c r="P46" s="177" t="str">
        <f>VLOOKUP(J46,Notes!$L$31:$M$165,2,FALSE)</f>
        <v>Airfares - NZ</v>
      </c>
      <c r="Q46">
        <v>3894012</v>
      </c>
      <c r="U46" t="s">
        <v>237</v>
      </c>
      <c r="V46" s="173">
        <v>44407</v>
      </c>
      <c r="Y46">
        <v>0</v>
      </c>
      <c r="AA46">
        <v>0</v>
      </c>
      <c r="AG46">
        <v>0</v>
      </c>
      <c r="AI46" t="s">
        <v>244</v>
      </c>
      <c r="AL46">
        <v>10</v>
      </c>
      <c r="AM46">
        <v>10</v>
      </c>
      <c r="AN46" t="s">
        <v>238</v>
      </c>
      <c r="AR46" t="s">
        <v>241</v>
      </c>
      <c r="AS46">
        <v>254643</v>
      </c>
      <c r="AT46" t="s">
        <v>262</v>
      </c>
      <c r="AU46" t="s">
        <v>312</v>
      </c>
      <c r="AV46">
        <v>100</v>
      </c>
      <c r="AW46" s="173">
        <v>44407</v>
      </c>
      <c r="AX46" t="s">
        <v>320</v>
      </c>
      <c r="AY46" t="s">
        <v>245</v>
      </c>
    </row>
    <row r="47" spans="1:51" x14ac:dyDescent="0.2">
      <c r="A47">
        <v>1</v>
      </c>
      <c r="B47" s="178">
        <v>44391</v>
      </c>
      <c r="C47" s="177" t="s">
        <v>288</v>
      </c>
      <c r="D47" s="179">
        <v>109.57</v>
      </c>
      <c r="E47" s="177" t="s">
        <v>289</v>
      </c>
      <c r="F47" s="177" t="s">
        <v>243</v>
      </c>
      <c r="G47" s="177" t="s">
        <v>290</v>
      </c>
      <c r="H47" s="177">
        <v>1</v>
      </c>
      <c r="I47" s="177">
        <v>141000</v>
      </c>
      <c r="J47" s="177">
        <v>14610</v>
      </c>
      <c r="K47" s="177">
        <v>1</v>
      </c>
      <c r="L47" s="177" t="str">
        <f t="shared" si="0"/>
        <v>721 FLIGHT</v>
      </c>
      <c r="M47" s="177" t="e">
        <f t="shared" si="1"/>
        <v>#VALUE!</v>
      </c>
      <c r="N47" s="177">
        <v>10194430</v>
      </c>
      <c r="O47" s="177">
        <v>3</v>
      </c>
      <c r="P47" s="177" t="str">
        <f>VLOOKUP(J47,Notes!$L$31:$M$165,2,FALSE)</f>
        <v>Airfares - NZ</v>
      </c>
      <c r="Q47">
        <v>3889491</v>
      </c>
      <c r="U47" t="s">
        <v>237</v>
      </c>
      <c r="V47" s="173">
        <v>44393</v>
      </c>
      <c r="Y47">
        <v>0</v>
      </c>
      <c r="AA47">
        <v>0</v>
      </c>
      <c r="AG47">
        <v>0</v>
      </c>
      <c r="AI47" t="s">
        <v>244</v>
      </c>
      <c r="AL47">
        <v>109.57</v>
      </c>
      <c r="AM47">
        <v>109.57</v>
      </c>
      <c r="AN47" t="s">
        <v>238</v>
      </c>
      <c r="AR47" t="s">
        <v>241</v>
      </c>
      <c r="AS47">
        <v>83964</v>
      </c>
      <c r="AT47" t="s">
        <v>291</v>
      </c>
      <c r="AU47" t="s">
        <v>292</v>
      </c>
      <c r="AV47" t="s">
        <v>293</v>
      </c>
      <c r="AW47" s="173">
        <v>44393</v>
      </c>
      <c r="AX47" t="s">
        <v>294</v>
      </c>
      <c r="AY47" t="s">
        <v>245</v>
      </c>
    </row>
    <row r="48" spans="1:51" x14ac:dyDescent="0.2">
      <c r="A48">
        <v>1</v>
      </c>
      <c r="B48" s="173">
        <v>44404</v>
      </c>
      <c r="C48" t="s">
        <v>348</v>
      </c>
      <c r="D48" s="174">
        <v>47.83</v>
      </c>
      <c r="E48" t="s">
        <v>242</v>
      </c>
      <c r="F48" t="s">
        <v>243</v>
      </c>
      <c r="G48" t="s">
        <v>248</v>
      </c>
      <c r="H48">
        <v>1</v>
      </c>
      <c r="I48">
        <v>141000</v>
      </c>
      <c r="J48">
        <v>14620</v>
      </c>
      <c r="K48">
        <v>1</v>
      </c>
      <c r="L48" t="str">
        <f t="shared" si="0"/>
        <v>Debbie AKL</v>
      </c>
      <c r="M48" t="e">
        <f t="shared" si="1"/>
        <v>#VALUE!</v>
      </c>
      <c r="N48">
        <v>10233520</v>
      </c>
      <c r="O48">
        <v>1214</v>
      </c>
      <c r="P48" t="str">
        <f>VLOOKUP(J48,Notes!$L$31:$M$165,2,FALSE)</f>
        <v>Accommodation - NZ</v>
      </c>
      <c r="Q48">
        <v>3894013</v>
      </c>
      <c r="U48" t="s">
        <v>237</v>
      </c>
      <c r="V48" s="173">
        <v>44407</v>
      </c>
      <c r="Y48">
        <v>0</v>
      </c>
      <c r="AA48">
        <v>0</v>
      </c>
      <c r="AG48">
        <v>0</v>
      </c>
      <c r="AI48" t="s">
        <v>244</v>
      </c>
      <c r="AL48">
        <v>47.83</v>
      </c>
      <c r="AM48">
        <v>47.83</v>
      </c>
      <c r="AN48" t="s">
        <v>238</v>
      </c>
      <c r="AR48" t="s">
        <v>241</v>
      </c>
      <c r="AS48">
        <v>254643</v>
      </c>
      <c r="AT48" t="s">
        <v>262</v>
      </c>
      <c r="AU48" t="s">
        <v>366</v>
      </c>
      <c r="AV48">
        <v>100</v>
      </c>
      <c r="AW48" s="173">
        <v>44407</v>
      </c>
      <c r="AX48" t="s">
        <v>369</v>
      </c>
      <c r="AY48" t="s">
        <v>245</v>
      </c>
    </row>
    <row r="49" spans="1:59" x14ac:dyDescent="0.2">
      <c r="A49">
        <v>1</v>
      </c>
      <c r="B49" s="173">
        <v>44404</v>
      </c>
      <c r="C49" t="s">
        <v>348</v>
      </c>
      <c r="D49" s="174">
        <v>17.39</v>
      </c>
      <c r="E49" t="s">
        <v>242</v>
      </c>
      <c r="F49" t="s">
        <v>243</v>
      </c>
      <c r="G49" t="s">
        <v>248</v>
      </c>
      <c r="H49">
        <v>1</v>
      </c>
      <c r="I49">
        <v>141000</v>
      </c>
      <c r="J49">
        <v>14620</v>
      </c>
      <c r="K49">
        <v>1</v>
      </c>
      <c r="L49" t="str">
        <f t="shared" si="0"/>
        <v>Debbie AKL</v>
      </c>
      <c r="M49" t="e">
        <f t="shared" si="1"/>
        <v>#VALUE!</v>
      </c>
      <c r="N49">
        <v>10233520</v>
      </c>
      <c r="O49">
        <v>1215</v>
      </c>
      <c r="P49" t="str">
        <f>VLOOKUP(J49,Notes!$L$31:$M$165,2,FALSE)</f>
        <v>Accommodation - NZ</v>
      </c>
      <c r="Q49">
        <v>3894013</v>
      </c>
      <c r="U49" t="s">
        <v>237</v>
      </c>
      <c r="V49" s="173">
        <v>44407</v>
      </c>
      <c r="Y49">
        <v>0</v>
      </c>
      <c r="AA49">
        <v>0</v>
      </c>
      <c r="AG49">
        <v>0</v>
      </c>
      <c r="AI49" t="s">
        <v>244</v>
      </c>
      <c r="AL49">
        <v>17.39</v>
      </c>
      <c r="AM49">
        <v>17.39</v>
      </c>
      <c r="AN49" t="s">
        <v>238</v>
      </c>
      <c r="AR49" t="s">
        <v>241</v>
      </c>
      <c r="AS49">
        <v>254643</v>
      </c>
      <c r="AT49" t="s">
        <v>262</v>
      </c>
      <c r="AU49" t="s">
        <v>366</v>
      </c>
      <c r="AV49">
        <v>100</v>
      </c>
      <c r="AW49" s="173">
        <v>44407</v>
      </c>
      <c r="AX49" t="s">
        <v>370</v>
      </c>
      <c r="AY49" t="s">
        <v>245</v>
      </c>
    </row>
    <row r="50" spans="1:59" x14ac:dyDescent="0.2">
      <c r="A50">
        <v>1</v>
      </c>
      <c r="B50" s="173">
        <v>44404</v>
      </c>
      <c r="C50" t="s">
        <v>344</v>
      </c>
      <c r="D50" s="174">
        <v>45.22</v>
      </c>
      <c r="E50" t="s">
        <v>242</v>
      </c>
      <c r="F50" t="s">
        <v>243</v>
      </c>
      <c r="G50" t="s">
        <v>248</v>
      </c>
      <c r="H50">
        <v>1</v>
      </c>
      <c r="I50">
        <v>141000</v>
      </c>
      <c r="J50">
        <v>14620</v>
      </c>
      <c r="K50">
        <v>1</v>
      </c>
      <c r="L50" t="str">
        <f t="shared" si="0"/>
        <v>Debbie ROT</v>
      </c>
      <c r="M50" t="e">
        <f t="shared" si="1"/>
        <v>#VALUE!</v>
      </c>
      <c r="N50">
        <v>10233520</v>
      </c>
      <c r="O50">
        <v>1212</v>
      </c>
      <c r="P50" t="str">
        <f>VLOOKUP(J50,Notes!$L$31:$M$165,2,FALSE)</f>
        <v>Accommodation - NZ</v>
      </c>
      <c r="Q50">
        <v>3894013</v>
      </c>
      <c r="U50" t="s">
        <v>237</v>
      </c>
      <c r="V50" s="173">
        <v>44407</v>
      </c>
      <c r="Y50">
        <v>0</v>
      </c>
      <c r="AA50">
        <v>0</v>
      </c>
      <c r="AG50">
        <v>0</v>
      </c>
      <c r="AI50" t="s">
        <v>244</v>
      </c>
      <c r="AL50">
        <v>45.22</v>
      </c>
      <c r="AM50">
        <v>45.22</v>
      </c>
      <c r="AN50" t="s">
        <v>238</v>
      </c>
      <c r="AR50" t="s">
        <v>241</v>
      </c>
      <c r="AS50">
        <v>254643</v>
      </c>
      <c r="AT50" t="s">
        <v>262</v>
      </c>
      <c r="AU50" t="s">
        <v>366</v>
      </c>
      <c r="AV50">
        <v>100</v>
      </c>
      <c r="AW50" s="173">
        <v>44407</v>
      </c>
      <c r="AX50" t="s">
        <v>367</v>
      </c>
      <c r="AY50" t="s">
        <v>245</v>
      </c>
    </row>
    <row r="51" spans="1:59" x14ac:dyDescent="0.2">
      <c r="A51">
        <v>1</v>
      </c>
      <c r="B51" s="173">
        <v>44404</v>
      </c>
      <c r="C51" t="s">
        <v>382</v>
      </c>
      <c r="D51" s="174">
        <v>62.1</v>
      </c>
      <c r="E51" t="s">
        <v>242</v>
      </c>
      <c r="F51" t="s">
        <v>243</v>
      </c>
      <c r="G51" t="s">
        <v>248</v>
      </c>
      <c r="H51">
        <v>1</v>
      </c>
      <c r="I51">
        <v>141000</v>
      </c>
      <c r="J51">
        <v>14630</v>
      </c>
      <c r="K51">
        <v>1</v>
      </c>
      <c r="L51" t="str">
        <f t="shared" si="0"/>
        <v>Debbie ROT</v>
      </c>
      <c r="M51" t="e">
        <f t="shared" si="1"/>
        <v>#VALUE!</v>
      </c>
      <c r="N51">
        <v>10233521</v>
      </c>
      <c r="O51">
        <v>265</v>
      </c>
      <c r="P51" t="str">
        <f>VLOOKUP(J51,Notes!$L$31:$M$165,2,FALSE)</f>
        <v>Car Hire</v>
      </c>
      <c r="Q51">
        <v>3894014</v>
      </c>
      <c r="U51" t="s">
        <v>237</v>
      </c>
      <c r="V51" s="173">
        <v>44407</v>
      </c>
      <c r="Y51">
        <v>0</v>
      </c>
      <c r="AA51">
        <v>0</v>
      </c>
      <c r="AG51">
        <v>0</v>
      </c>
      <c r="AI51" t="s">
        <v>244</v>
      </c>
      <c r="AL51">
        <v>62.1</v>
      </c>
      <c r="AM51">
        <v>62.1</v>
      </c>
      <c r="AN51" t="s">
        <v>238</v>
      </c>
      <c r="AR51" t="s">
        <v>241</v>
      </c>
      <c r="AS51">
        <v>254643</v>
      </c>
      <c r="AT51" t="s">
        <v>262</v>
      </c>
      <c r="AU51" t="s">
        <v>389</v>
      </c>
      <c r="AV51">
        <v>100</v>
      </c>
      <c r="AW51" s="173">
        <v>44407</v>
      </c>
      <c r="AX51" t="s">
        <v>390</v>
      </c>
      <c r="AY51" t="s">
        <v>245</v>
      </c>
    </row>
    <row r="52" spans="1:59" x14ac:dyDescent="0.2">
      <c r="A52">
        <v>1</v>
      </c>
      <c r="B52" s="173">
        <v>44404</v>
      </c>
      <c r="C52" t="s">
        <v>382</v>
      </c>
      <c r="D52" s="174">
        <v>1.39</v>
      </c>
      <c r="E52" t="s">
        <v>242</v>
      </c>
      <c r="F52" t="s">
        <v>243</v>
      </c>
      <c r="G52" t="s">
        <v>248</v>
      </c>
      <c r="H52">
        <v>1</v>
      </c>
      <c r="I52">
        <v>141000</v>
      </c>
      <c r="J52">
        <v>14630</v>
      </c>
      <c r="K52">
        <v>1</v>
      </c>
      <c r="L52" t="str">
        <f t="shared" si="0"/>
        <v>Debbie ROT</v>
      </c>
      <c r="M52" t="e">
        <f t="shared" si="1"/>
        <v>#VALUE!</v>
      </c>
      <c r="N52">
        <v>10233521</v>
      </c>
      <c r="O52">
        <v>266</v>
      </c>
      <c r="P52" t="str">
        <f>VLOOKUP(J52,Notes!$L$31:$M$165,2,FALSE)</f>
        <v>Car Hire</v>
      </c>
      <c r="Q52">
        <v>3894014</v>
      </c>
      <c r="U52" t="s">
        <v>237</v>
      </c>
      <c r="V52" s="173">
        <v>44407</v>
      </c>
      <c r="Y52">
        <v>0</v>
      </c>
      <c r="AA52">
        <v>0</v>
      </c>
      <c r="AG52">
        <v>0</v>
      </c>
      <c r="AI52" t="s">
        <v>244</v>
      </c>
      <c r="AL52">
        <v>1.39</v>
      </c>
      <c r="AM52">
        <v>1.39</v>
      </c>
      <c r="AN52" t="s">
        <v>238</v>
      </c>
      <c r="AR52" t="s">
        <v>241</v>
      </c>
      <c r="AS52">
        <v>254643</v>
      </c>
      <c r="AT52" t="s">
        <v>262</v>
      </c>
      <c r="AU52" t="s">
        <v>389</v>
      </c>
      <c r="AV52">
        <v>100</v>
      </c>
      <c r="AW52" s="173">
        <v>44407</v>
      </c>
      <c r="AX52" t="s">
        <v>391</v>
      </c>
      <c r="AY52" t="s">
        <v>245</v>
      </c>
    </row>
    <row r="53" spans="1:59" x14ac:dyDescent="0.2">
      <c r="A53">
        <v>1</v>
      </c>
      <c r="B53" s="173">
        <v>44404</v>
      </c>
      <c r="C53" t="s">
        <v>382</v>
      </c>
      <c r="D53" s="174">
        <v>45</v>
      </c>
      <c r="E53" t="s">
        <v>242</v>
      </c>
      <c r="F53" t="s">
        <v>243</v>
      </c>
      <c r="G53" t="s">
        <v>248</v>
      </c>
      <c r="H53">
        <v>1</v>
      </c>
      <c r="I53">
        <v>141000</v>
      </c>
      <c r="J53">
        <v>14630</v>
      </c>
      <c r="K53">
        <v>1</v>
      </c>
      <c r="L53" t="str">
        <f t="shared" si="0"/>
        <v>Debbie ROT</v>
      </c>
      <c r="M53" t="e">
        <f t="shared" si="1"/>
        <v>#VALUE!</v>
      </c>
      <c r="N53">
        <v>10233521</v>
      </c>
      <c r="O53">
        <v>267</v>
      </c>
      <c r="P53" t="str">
        <f>VLOOKUP(J53,Notes!$L$31:$M$165,2,FALSE)</f>
        <v>Car Hire</v>
      </c>
      <c r="Q53">
        <v>3894014</v>
      </c>
      <c r="U53" t="s">
        <v>237</v>
      </c>
      <c r="V53" s="173">
        <v>44407</v>
      </c>
      <c r="Y53">
        <v>0</v>
      </c>
      <c r="AA53">
        <v>0</v>
      </c>
      <c r="AG53">
        <v>0</v>
      </c>
      <c r="AI53" t="s">
        <v>244</v>
      </c>
      <c r="AL53">
        <v>45</v>
      </c>
      <c r="AM53">
        <v>45</v>
      </c>
      <c r="AN53" t="s">
        <v>238</v>
      </c>
      <c r="AR53" t="s">
        <v>241</v>
      </c>
      <c r="AS53">
        <v>254643</v>
      </c>
      <c r="AT53" t="s">
        <v>262</v>
      </c>
      <c r="AU53" t="s">
        <v>389</v>
      </c>
      <c r="AV53">
        <v>100</v>
      </c>
      <c r="AW53" s="173">
        <v>44407</v>
      </c>
      <c r="AX53" t="s">
        <v>392</v>
      </c>
      <c r="AY53" t="s">
        <v>245</v>
      </c>
    </row>
    <row r="54" spans="1:59" x14ac:dyDescent="0.2">
      <c r="A54" s="170">
        <v>1</v>
      </c>
      <c r="B54" s="183">
        <v>44378</v>
      </c>
      <c r="C54" s="170" t="s">
        <v>397</v>
      </c>
      <c r="D54" s="184">
        <v>-110.48</v>
      </c>
      <c r="E54" s="170" t="s">
        <v>236</v>
      </c>
      <c r="F54" s="170">
        <v>4898</v>
      </c>
      <c r="G54" s="170" t="s">
        <v>398</v>
      </c>
      <c r="H54" s="170">
        <v>1</v>
      </c>
      <c r="I54" s="170">
        <v>141000</v>
      </c>
      <c r="J54" s="170">
        <v>14640</v>
      </c>
      <c r="K54" s="170">
        <v>1</v>
      </c>
      <c r="L54" s="170" t="str">
        <f t="shared" ref="L54:L58" si="2">RIGHT(C54,10)</f>
        <v>BBIE POWER</v>
      </c>
      <c r="M54" s="170" t="e">
        <f t="shared" ref="M54:M58" si="3">DATEVALUE(L54)</f>
        <v>#VALUE!</v>
      </c>
      <c r="N54" s="170">
        <v>10149348</v>
      </c>
      <c r="O54" s="170">
        <v>81</v>
      </c>
      <c r="P54" s="170" t="str">
        <f>VLOOKUP(J54,Notes!$L$31:$M$165,2,FALSE)</f>
        <v>Taxi Fares</v>
      </c>
      <c r="Q54" s="170"/>
      <c r="U54" t="s">
        <v>237</v>
      </c>
      <c r="V54" s="173">
        <v>44378</v>
      </c>
      <c r="Y54">
        <v>0</v>
      </c>
      <c r="AA54">
        <v>0</v>
      </c>
      <c r="AG54">
        <v>0</v>
      </c>
      <c r="AL54">
        <v>-110.48</v>
      </c>
      <c r="AM54">
        <v>-110.48</v>
      </c>
      <c r="AN54" t="s">
        <v>238</v>
      </c>
      <c r="BG54" t="s">
        <v>239</v>
      </c>
    </row>
    <row r="55" spans="1:59" x14ac:dyDescent="0.2">
      <c r="A55" s="170">
        <v>1</v>
      </c>
      <c r="B55" s="183">
        <v>44378</v>
      </c>
      <c r="C55" s="170" t="s">
        <v>399</v>
      </c>
      <c r="D55" s="184">
        <v>52.51</v>
      </c>
      <c r="E55" s="170" t="s">
        <v>242</v>
      </c>
      <c r="F55" s="170" t="s">
        <v>243</v>
      </c>
      <c r="G55" s="170" t="s">
        <v>398</v>
      </c>
      <c r="H55" s="170">
        <v>1</v>
      </c>
      <c r="I55" s="170">
        <v>141000</v>
      </c>
      <c r="J55" s="170">
        <v>14640</v>
      </c>
      <c r="K55" s="170">
        <v>1</v>
      </c>
      <c r="L55" s="170" t="str">
        <f t="shared" si="2"/>
        <v>BBIE POWER</v>
      </c>
      <c r="M55" s="170" t="e">
        <f t="shared" si="3"/>
        <v>#VALUE!</v>
      </c>
      <c r="N55" s="170">
        <v>10209885</v>
      </c>
      <c r="O55" s="170">
        <v>408</v>
      </c>
      <c r="P55" s="170" t="str">
        <f>VLOOKUP(J55,Notes!$L$31:$M$165,2,FALSE)</f>
        <v>Taxi Fares</v>
      </c>
      <c r="Q55" s="170">
        <v>3891213</v>
      </c>
      <c r="U55" t="s">
        <v>237</v>
      </c>
      <c r="V55" s="173">
        <v>44399</v>
      </c>
      <c r="Y55">
        <v>0</v>
      </c>
      <c r="AA55">
        <v>0</v>
      </c>
      <c r="AG55">
        <v>0</v>
      </c>
      <c r="AI55" t="s">
        <v>244</v>
      </c>
      <c r="AL55">
        <v>52.51</v>
      </c>
      <c r="AM55">
        <v>52.51</v>
      </c>
      <c r="AN55" t="s">
        <v>238</v>
      </c>
      <c r="AR55" t="s">
        <v>241</v>
      </c>
      <c r="AS55">
        <v>43325</v>
      </c>
      <c r="AT55" t="s">
        <v>400</v>
      </c>
      <c r="AU55">
        <v>4374932721</v>
      </c>
      <c r="AV55">
        <v>100</v>
      </c>
      <c r="AW55" s="173">
        <v>44399</v>
      </c>
      <c r="AX55" t="s">
        <v>401</v>
      </c>
      <c r="AY55" t="s">
        <v>245</v>
      </c>
    </row>
    <row r="56" spans="1:59" x14ac:dyDescent="0.2">
      <c r="A56" s="170">
        <v>1</v>
      </c>
      <c r="B56" s="183">
        <v>44378</v>
      </c>
      <c r="C56" s="170" t="s">
        <v>402</v>
      </c>
      <c r="D56" s="184">
        <v>20.76</v>
      </c>
      <c r="E56" s="170" t="s">
        <v>242</v>
      </c>
      <c r="F56" s="170" t="s">
        <v>243</v>
      </c>
      <c r="G56" s="170" t="s">
        <v>398</v>
      </c>
      <c r="H56" s="170">
        <v>1</v>
      </c>
      <c r="I56" s="170">
        <v>141000</v>
      </c>
      <c r="J56" s="170">
        <v>14640</v>
      </c>
      <c r="K56" s="170">
        <v>1</v>
      </c>
      <c r="L56" s="170" t="str">
        <f t="shared" si="2"/>
        <v>BBIE POWER</v>
      </c>
      <c r="M56" s="170" t="e">
        <f t="shared" si="3"/>
        <v>#VALUE!</v>
      </c>
      <c r="N56" s="170">
        <v>10209885</v>
      </c>
      <c r="O56" s="170">
        <v>409</v>
      </c>
      <c r="P56" s="170" t="str">
        <f>VLOOKUP(J56,Notes!$L$31:$M$165,2,FALSE)</f>
        <v>Taxi Fares</v>
      </c>
      <c r="Q56" s="170">
        <v>3891213</v>
      </c>
      <c r="U56" t="s">
        <v>237</v>
      </c>
      <c r="V56" s="173">
        <v>44399</v>
      </c>
      <c r="Y56">
        <v>0</v>
      </c>
      <c r="AA56">
        <v>0</v>
      </c>
      <c r="AG56">
        <v>0</v>
      </c>
      <c r="AI56" t="s">
        <v>244</v>
      </c>
      <c r="AL56">
        <v>20.76</v>
      </c>
      <c r="AM56">
        <v>20.76</v>
      </c>
      <c r="AN56" t="s">
        <v>238</v>
      </c>
      <c r="AR56" t="s">
        <v>241</v>
      </c>
      <c r="AS56">
        <v>43325</v>
      </c>
      <c r="AT56" t="s">
        <v>400</v>
      </c>
      <c r="AU56">
        <v>4374932721</v>
      </c>
      <c r="AV56">
        <v>100</v>
      </c>
      <c r="AW56" s="173">
        <v>44399</v>
      </c>
      <c r="AX56" t="s">
        <v>403</v>
      </c>
      <c r="AY56" t="s">
        <v>245</v>
      </c>
    </row>
    <row r="57" spans="1:59" x14ac:dyDescent="0.2">
      <c r="A57" s="170">
        <v>1</v>
      </c>
      <c r="B57" s="183">
        <v>44378</v>
      </c>
      <c r="C57" s="170" t="s">
        <v>404</v>
      </c>
      <c r="D57" s="184">
        <v>37.21</v>
      </c>
      <c r="E57" s="170" t="s">
        <v>242</v>
      </c>
      <c r="F57" s="170" t="s">
        <v>243</v>
      </c>
      <c r="G57" s="170" t="s">
        <v>398</v>
      </c>
      <c r="H57" s="170">
        <v>1</v>
      </c>
      <c r="I57" s="170">
        <v>141000</v>
      </c>
      <c r="J57" s="170">
        <v>14640</v>
      </c>
      <c r="K57" s="170">
        <v>1</v>
      </c>
      <c r="L57" s="170" t="str">
        <f t="shared" si="2"/>
        <v>BBIE POWER</v>
      </c>
      <c r="M57" s="170" t="e">
        <f t="shared" si="3"/>
        <v>#VALUE!</v>
      </c>
      <c r="N57" s="170">
        <v>10209885</v>
      </c>
      <c r="O57" s="170">
        <v>410</v>
      </c>
      <c r="P57" s="170" t="str">
        <f>VLOOKUP(J57,Notes!$L$31:$M$165,2,FALSE)</f>
        <v>Taxi Fares</v>
      </c>
      <c r="Q57" s="170">
        <v>3891213</v>
      </c>
      <c r="U57" t="s">
        <v>237</v>
      </c>
      <c r="V57" s="173">
        <v>44399</v>
      </c>
      <c r="Y57">
        <v>0</v>
      </c>
      <c r="AA57">
        <v>0</v>
      </c>
      <c r="AG57">
        <v>0</v>
      </c>
      <c r="AI57" t="s">
        <v>244</v>
      </c>
      <c r="AL57">
        <v>37.21</v>
      </c>
      <c r="AM57">
        <v>37.21</v>
      </c>
      <c r="AN57" t="s">
        <v>238</v>
      </c>
      <c r="AR57" t="s">
        <v>241</v>
      </c>
      <c r="AS57">
        <v>43325</v>
      </c>
      <c r="AT57" t="s">
        <v>400</v>
      </c>
      <c r="AU57">
        <v>4374932721</v>
      </c>
      <c r="AV57">
        <v>100</v>
      </c>
      <c r="AW57" s="173">
        <v>44399</v>
      </c>
      <c r="AX57" t="s">
        <v>405</v>
      </c>
      <c r="AY57" t="s">
        <v>245</v>
      </c>
    </row>
    <row r="58" spans="1:59" x14ac:dyDescent="0.2">
      <c r="A58" s="170">
        <v>1</v>
      </c>
      <c r="B58" s="183">
        <v>44408</v>
      </c>
      <c r="C58" s="170" t="s">
        <v>406</v>
      </c>
      <c r="D58" s="184">
        <v>231.67</v>
      </c>
      <c r="E58" s="170" t="s">
        <v>236</v>
      </c>
      <c r="F58" s="170">
        <v>4935</v>
      </c>
      <c r="G58" s="170" t="s">
        <v>248</v>
      </c>
      <c r="H58" s="170">
        <v>1</v>
      </c>
      <c r="I58" s="170">
        <v>141000</v>
      </c>
      <c r="J58" s="170">
        <v>14640</v>
      </c>
      <c r="K58" s="170">
        <v>1</v>
      </c>
      <c r="L58" s="170" t="str">
        <f t="shared" si="2"/>
        <v>BBIE POWER</v>
      </c>
      <c r="M58" s="170" t="e">
        <f t="shared" si="3"/>
        <v>#VALUE!</v>
      </c>
      <c r="N58" s="170">
        <v>10238094</v>
      </c>
      <c r="O58" s="170">
        <v>78</v>
      </c>
      <c r="P58" s="170" t="str">
        <f>VLOOKUP(J58,Notes!$L$31:$M$165,2,FALSE)</f>
        <v>Taxi Fares</v>
      </c>
      <c r="Q58" s="170"/>
      <c r="U58" t="s">
        <v>237</v>
      </c>
      <c r="V58" s="173">
        <v>44410</v>
      </c>
      <c r="Y58">
        <v>0</v>
      </c>
      <c r="AA58">
        <v>0</v>
      </c>
      <c r="AG58">
        <v>0</v>
      </c>
      <c r="AL58">
        <v>231.67</v>
      </c>
      <c r="AM58">
        <v>231.67</v>
      </c>
      <c r="AN58" t="s">
        <v>238</v>
      </c>
      <c r="BG58" t="s">
        <v>239</v>
      </c>
    </row>
    <row r="62" spans="1:59" x14ac:dyDescent="0.2">
      <c r="B62" s="186"/>
    </row>
    <row r="63" spans="1:59" x14ac:dyDescent="0.2">
      <c r="B63" s="186"/>
    </row>
    <row r="68" spans="1:51" x14ac:dyDescent="0.2">
      <c r="A68" s="177">
        <v>1</v>
      </c>
      <c r="B68" s="178">
        <v>44404</v>
      </c>
      <c r="C68" s="177" t="s">
        <v>344</v>
      </c>
      <c r="D68" s="179">
        <v>45.22</v>
      </c>
      <c r="E68" s="177" t="s">
        <v>242</v>
      </c>
      <c r="F68" s="177" t="s">
        <v>243</v>
      </c>
      <c r="G68" s="177" t="s">
        <v>248</v>
      </c>
      <c r="H68" s="177">
        <v>1</v>
      </c>
      <c r="I68" s="177">
        <v>141000</v>
      </c>
      <c r="J68" s="177">
        <v>14620</v>
      </c>
      <c r="K68" s="177">
        <v>1</v>
      </c>
      <c r="L68" s="177" t="str">
        <f t="shared" ref="L68:L101" si="4">RIGHT(C68,10)</f>
        <v>Debbie ROT</v>
      </c>
      <c r="M68" s="177" t="e">
        <f t="shared" ref="M68:M101" si="5">DATEVALUE(L68)</f>
        <v>#VALUE!</v>
      </c>
      <c r="N68" s="177">
        <v>10233500</v>
      </c>
      <c r="O68">
        <v>2102</v>
      </c>
      <c r="P68" t="str">
        <f>VLOOKUP(J68,Notes!$L$31:$M$165,2,FALSE)</f>
        <v>Accommodation - NZ</v>
      </c>
      <c r="Q68">
        <v>3894011</v>
      </c>
      <c r="U68" t="s">
        <v>237</v>
      </c>
      <c r="V68" s="173">
        <v>44407</v>
      </c>
      <c r="Y68">
        <v>0</v>
      </c>
      <c r="AA68">
        <v>0</v>
      </c>
      <c r="AG68">
        <v>0</v>
      </c>
      <c r="AI68" t="s">
        <v>244</v>
      </c>
      <c r="AL68">
        <v>45.22</v>
      </c>
      <c r="AM68">
        <v>45.22</v>
      </c>
      <c r="AN68" t="s">
        <v>238</v>
      </c>
      <c r="AR68" t="s">
        <v>241</v>
      </c>
      <c r="AS68">
        <v>254643</v>
      </c>
      <c r="AT68" t="s">
        <v>262</v>
      </c>
      <c r="AU68">
        <v>9752.0018</v>
      </c>
      <c r="AV68">
        <v>100</v>
      </c>
      <c r="AW68" s="173">
        <v>44407</v>
      </c>
      <c r="AX68" t="s">
        <v>345</v>
      </c>
      <c r="AY68" t="s">
        <v>245</v>
      </c>
    </row>
    <row r="69" spans="1:51" x14ac:dyDescent="0.2">
      <c r="A69" s="177">
        <v>1</v>
      </c>
      <c r="B69" s="178">
        <v>44404</v>
      </c>
      <c r="C69" s="177" t="s">
        <v>346</v>
      </c>
      <c r="D69" s="179">
        <v>184.04</v>
      </c>
      <c r="E69" s="177" t="s">
        <v>242</v>
      </c>
      <c r="F69" s="177" t="s">
        <v>243</v>
      </c>
      <c r="G69" s="177" t="s">
        <v>248</v>
      </c>
      <c r="H69" s="177">
        <v>1</v>
      </c>
      <c r="I69" s="177">
        <v>141000</v>
      </c>
      <c r="J69" s="177">
        <v>14620</v>
      </c>
      <c r="K69" s="177">
        <v>1</v>
      </c>
      <c r="L69" s="177" t="str">
        <f t="shared" si="4"/>
        <v>01/07/2021</v>
      </c>
      <c r="M69" s="177">
        <f t="shared" si="5"/>
        <v>44378</v>
      </c>
      <c r="N69" s="177">
        <v>10233500</v>
      </c>
      <c r="O69">
        <v>2103</v>
      </c>
      <c r="P69" t="str">
        <f>VLOOKUP(J69,Notes!$L$31:$M$165,2,FALSE)</f>
        <v>Accommodation - NZ</v>
      </c>
      <c r="Q69">
        <v>3894011</v>
      </c>
      <c r="U69" t="s">
        <v>237</v>
      </c>
      <c r="V69" s="173">
        <v>44407</v>
      </c>
      <c r="Y69">
        <v>0</v>
      </c>
      <c r="AA69">
        <v>0</v>
      </c>
      <c r="AG69">
        <v>0</v>
      </c>
      <c r="AI69" t="s">
        <v>244</v>
      </c>
      <c r="AL69">
        <v>184.04</v>
      </c>
      <c r="AM69">
        <v>184.04</v>
      </c>
      <c r="AN69" t="s">
        <v>238</v>
      </c>
      <c r="AR69" t="s">
        <v>241</v>
      </c>
      <c r="AS69">
        <v>254643</v>
      </c>
      <c r="AT69" t="s">
        <v>262</v>
      </c>
      <c r="AU69">
        <v>9752.0018</v>
      </c>
      <c r="AV69">
        <v>100</v>
      </c>
      <c r="AW69" s="173">
        <v>44407</v>
      </c>
      <c r="AX69" t="s">
        <v>347</v>
      </c>
      <c r="AY69" t="s">
        <v>245</v>
      </c>
    </row>
    <row r="70" spans="1:51" x14ac:dyDescent="0.2">
      <c r="A70" s="177">
        <v>1</v>
      </c>
      <c r="B70" s="178">
        <v>44404</v>
      </c>
      <c r="C70" s="177" t="s">
        <v>348</v>
      </c>
      <c r="D70" s="179">
        <v>47.83</v>
      </c>
      <c r="E70" s="177" t="s">
        <v>242</v>
      </c>
      <c r="F70" s="177" t="s">
        <v>243</v>
      </c>
      <c r="G70" s="177" t="s">
        <v>248</v>
      </c>
      <c r="H70" s="177">
        <v>1</v>
      </c>
      <c r="I70" s="177">
        <v>141000</v>
      </c>
      <c r="J70" s="177">
        <v>14620</v>
      </c>
      <c r="K70" s="177">
        <v>1</v>
      </c>
      <c r="L70" s="177" t="str">
        <f t="shared" si="4"/>
        <v>Debbie AKL</v>
      </c>
      <c r="M70" s="177" t="e">
        <f t="shared" si="5"/>
        <v>#VALUE!</v>
      </c>
      <c r="N70" s="177">
        <v>10233500</v>
      </c>
      <c r="O70">
        <v>2104</v>
      </c>
      <c r="P70" t="str">
        <f>VLOOKUP(J70,Notes!$L$31:$M$165,2,FALSE)</f>
        <v>Accommodation - NZ</v>
      </c>
      <c r="Q70">
        <v>3894011</v>
      </c>
      <c r="U70" t="s">
        <v>237</v>
      </c>
      <c r="V70" s="173">
        <v>44407</v>
      </c>
      <c r="Y70">
        <v>0</v>
      </c>
      <c r="AA70">
        <v>0</v>
      </c>
      <c r="AG70">
        <v>0</v>
      </c>
      <c r="AI70" t="s">
        <v>244</v>
      </c>
      <c r="AL70">
        <v>47.83</v>
      </c>
      <c r="AM70">
        <v>47.83</v>
      </c>
      <c r="AN70" t="s">
        <v>238</v>
      </c>
      <c r="AR70" t="s">
        <v>241</v>
      </c>
      <c r="AS70">
        <v>254643</v>
      </c>
      <c r="AT70" t="s">
        <v>262</v>
      </c>
      <c r="AU70">
        <v>9752.0018</v>
      </c>
      <c r="AV70">
        <v>100</v>
      </c>
      <c r="AW70" s="173">
        <v>44407</v>
      </c>
      <c r="AX70" t="s">
        <v>349</v>
      </c>
      <c r="AY70" t="s">
        <v>245</v>
      </c>
    </row>
    <row r="71" spans="1:51" x14ac:dyDescent="0.2">
      <c r="A71" s="177">
        <v>1</v>
      </c>
      <c r="B71" s="178">
        <v>44404</v>
      </c>
      <c r="C71" s="177" t="s">
        <v>348</v>
      </c>
      <c r="D71" s="179">
        <v>17.39</v>
      </c>
      <c r="E71" s="177" t="s">
        <v>242</v>
      </c>
      <c r="F71" s="177" t="s">
        <v>243</v>
      </c>
      <c r="G71" s="177" t="s">
        <v>248</v>
      </c>
      <c r="H71" s="177">
        <v>1</v>
      </c>
      <c r="I71" s="177">
        <v>141000</v>
      </c>
      <c r="J71" s="177">
        <v>14620</v>
      </c>
      <c r="K71" s="177">
        <v>1</v>
      </c>
      <c r="L71" s="177" t="str">
        <f t="shared" si="4"/>
        <v>Debbie AKL</v>
      </c>
      <c r="M71" s="177" t="e">
        <f t="shared" si="5"/>
        <v>#VALUE!</v>
      </c>
      <c r="N71" s="177">
        <v>10233500</v>
      </c>
      <c r="O71">
        <v>2105</v>
      </c>
      <c r="P71" t="str">
        <f>VLOOKUP(J71,Notes!$L$31:$M$165,2,FALSE)</f>
        <v>Accommodation - NZ</v>
      </c>
      <c r="Q71">
        <v>3894011</v>
      </c>
      <c r="U71" t="s">
        <v>237</v>
      </c>
      <c r="V71" s="173">
        <v>44407</v>
      </c>
      <c r="Y71">
        <v>0</v>
      </c>
      <c r="AA71">
        <v>0</v>
      </c>
      <c r="AG71">
        <v>0</v>
      </c>
      <c r="AI71" t="s">
        <v>244</v>
      </c>
      <c r="AL71">
        <v>17.39</v>
      </c>
      <c r="AM71">
        <v>17.39</v>
      </c>
      <c r="AN71" t="s">
        <v>238</v>
      </c>
      <c r="AR71" t="s">
        <v>241</v>
      </c>
      <c r="AS71">
        <v>254643</v>
      </c>
      <c r="AT71" t="s">
        <v>262</v>
      </c>
      <c r="AU71">
        <v>9752.0018</v>
      </c>
      <c r="AV71">
        <v>100</v>
      </c>
      <c r="AW71" s="173">
        <v>44407</v>
      </c>
      <c r="AX71" t="s">
        <v>350</v>
      </c>
      <c r="AY71" t="s">
        <v>245</v>
      </c>
    </row>
    <row r="72" spans="1:51" x14ac:dyDescent="0.2">
      <c r="A72" s="177">
        <v>1</v>
      </c>
      <c r="B72" s="178">
        <v>44404</v>
      </c>
      <c r="C72" s="177" t="s">
        <v>351</v>
      </c>
      <c r="D72" s="179">
        <v>292.02999999999997</v>
      </c>
      <c r="E72" s="177" t="s">
        <v>242</v>
      </c>
      <c r="F72" s="177" t="s">
        <v>243</v>
      </c>
      <c r="G72" s="177" t="s">
        <v>248</v>
      </c>
      <c r="H72" s="177">
        <v>1</v>
      </c>
      <c r="I72" s="177">
        <v>141000</v>
      </c>
      <c r="J72" s="177">
        <v>14620</v>
      </c>
      <c r="K72" s="177">
        <v>1</v>
      </c>
      <c r="L72" s="177" t="str">
        <f t="shared" si="4"/>
        <v>02/07/2021</v>
      </c>
      <c r="M72" s="177">
        <f t="shared" si="5"/>
        <v>44379</v>
      </c>
      <c r="N72" s="177">
        <v>10233500</v>
      </c>
      <c r="O72">
        <v>2106</v>
      </c>
      <c r="P72" t="str">
        <f>VLOOKUP(J72,Notes!$L$31:$M$165,2,FALSE)</f>
        <v>Accommodation - NZ</v>
      </c>
      <c r="Q72">
        <v>3894011</v>
      </c>
      <c r="U72" t="s">
        <v>237</v>
      </c>
      <c r="V72" s="173">
        <v>44407</v>
      </c>
      <c r="Y72">
        <v>0</v>
      </c>
      <c r="AA72">
        <v>0</v>
      </c>
      <c r="AG72">
        <v>0</v>
      </c>
      <c r="AI72" t="s">
        <v>244</v>
      </c>
      <c r="AL72">
        <v>292.02999999999997</v>
      </c>
      <c r="AM72">
        <v>292.02999999999997</v>
      </c>
      <c r="AN72" t="s">
        <v>238</v>
      </c>
      <c r="AR72" t="s">
        <v>241</v>
      </c>
      <c r="AS72">
        <v>254643</v>
      </c>
      <c r="AT72" t="s">
        <v>262</v>
      </c>
      <c r="AU72">
        <v>9752.0018</v>
      </c>
      <c r="AV72">
        <v>100</v>
      </c>
      <c r="AW72" s="173">
        <v>44407</v>
      </c>
      <c r="AX72" t="s">
        <v>352</v>
      </c>
      <c r="AY72" t="s">
        <v>245</v>
      </c>
    </row>
    <row r="73" spans="1:51" x14ac:dyDescent="0.2">
      <c r="A73" s="177">
        <v>1</v>
      </c>
      <c r="B73" s="178">
        <v>44404</v>
      </c>
      <c r="C73" s="177" t="s">
        <v>276</v>
      </c>
      <c r="D73" s="179">
        <v>0.5</v>
      </c>
      <c r="E73" s="177" t="s">
        <v>242</v>
      </c>
      <c r="F73" s="177" t="s">
        <v>243</v>
      </c>
      <c r="G73" s="177" t="s">
        <v>248</v>
      </c>
      <c r="H73" s="177">
        <v>1</v>
      </c>
      <c r="I73" s="177">
        <v>141000</v>
      </c>
      <c r="J73" s="177">
        <v>14620</v>
      </c>
      <c r="K73" s="177">
        <v>1</v>
      </c>
      <c r="L73" s="177" t="str">
        <f t="shared" si="4"/>
        <v>01/07/2021</v>
      </c>
      <c r="M73" s="177">
        <f t="shared" si="5"/>
        <v>44378</v>
      </c>
      <c r="N73" s="177">
        <v>10233500</v>
      </c>
      <c r="O73">
        <v>2107</v>
      </c>
      <c r="P73" t="str">
        <f>VLOOKUP(J73,Notes!$L$31:$M$165,2,FALSE)</f>
        <v>Accommodation - NZ</v>
      </c>
      <c r="Q73">
        <v>3894011</v>
      </c>
      <c r="U73" t="s">
        <v>237</v>
      </c>
      <c r="V73" s="173">
        <v>44407</v>
      </c>
      <c r="Y73">
        <v>0</v>
      </c>
      <c r="AA73">
        <v>0</v>
      </c>
      <c r="AG73">
        <v>0</v>
      </c>
      <c r="AI73" t="s">
        <v>244</v>
      </c>
      <c r="AL73">
        <v>0.5</v>
      </c>
      <c r="AM73">
        <v>0.5</v>
      </c>
      <c r="AN73" t="s">
        <v>238</v>
      </c>
      <c r="AR73" t="s">
        <v>241</v>
      </c>
      <c r="AS73">
        <v>254643</v>
      </c>
      <c r="AT73" t="s">
        <v>262</v>
      </c>
      <c r="AU73">
        <v>9752.0018</v>
      </c>
      <c r="AV73">
        <v>100</v>
      </c>
      <c r="AW73" s="173">
        <v>44407</v>
      </c>
      <c r="AX73" t="s">
        <v>353</v>
      </c>
      <c r="AY73" t="s">
        <v>245</v>
      </c>
    </row>
    <row r="74" spans="1:51" x14ac:dyDescent="0.2">
      <c r="A74" s="177">
        <v>1</v>
      </c>
      <c r="B74" s="178">
        <v>44404</v>
      </c>
      <c r="C74" s="177" t="s">
        <v>276</v>
      </c>
      <c r="D74" s="179">
        <v>0.5</v>
      </c>
      <c r="E74" s="177" t="s">
        <v>242</v>
      </c>
      <c r="F74" s="177" t="s">
        <v>243</v>
      </c>
      <c r="G74" s="177" t="s">
        <v>248</v>
      </c>
      <c r="H74" s="177">
        <v>1</v>
      </c>
      <c r="I74" s="177">
        <v>141000</v>
      </c>
      <c r="J74" s="177">
        <v>14620</v>
      </c>
      <c r="K74" s="177">
        <v>1</v>
      </c>
      <c r="L74" s="177" t="str">
        <f t="shared" si="4"/>
        <v>01/07/2021</v>
      </c>
      <c r="M74" s="177">
        <f t="shared" si="5"/>
        <v>44378</v>
      </c>
      <c r="N74" s="177">
        <v>10233500</v>
      </c>
      <c r="O74">
        <v>2108</v>
      </c>
      <c r="P74" t="str">
        <f>VLOOKUP(J74,Notes!$L$31:$M$165,2,FALSE)</f>
        <v>Accommodation - NZ</v>
      </c>
      <c r="Q74">
        <v>3894011</v>
      </c>
      <c r="U74" t="s">
        <v>237</v>
      </c>
      <c r="V74" s="173">
        <v>44407</v>
      </c>
      <c r="Y74">
        <v>0</v>
      </c>
      <c r="AA74">
        <v>0</v>
      </c>
      <c r="AG74">
        <v>0</v>
      </c>
      <c r="AI74" t="s">
        <v>244</v>
      </c>
      <c r="AL74">
        <v>0.5</v>
      </c>
      <c r="AM74">
        <v>0.5</v>
      </c>
      <c r="AN74" t="s">
        <v>238</v>
      </c>
      <c r="AR74" t="s">
        <v>241</v>
      </c>
      <c r="AS74">
        <v>254643</v>
      </c>
      <c r="AT74" t="s">
        <v>262</v>
      </c>
      <c r="AU74">
        <v>9752.0018</v>
      </c>
      <c r="AV74">
        <v>100</v>
      </c>
      <c r="AW74" s="173">
        <v>44407</v>
      </c>
      <c r="AX74" t="s">
        <v>354</v>
      </c>
      <c r="AY74" t="s">
        <v>245</v>
      </c>
    </row>
    <row r="75" spans="1:51" x14ac:dyDescent="0.2">
      <c r="A75" s="177">
        <v>1</v>
      </c>
      <c r="B75" s="178">
        <v>44404</v>
      </c>
      <c r="C75" s="177" t="s">
        <v>276</v>
      </c>
      <c r="D75" s="179">
        <v>0.5</v>
      </c>
      <c r="E75" s="177" t="s">
        <v>242</v>
      </c>
      <c r="F75" s="177" t="s">
        <v>243</v>
      </c>
      <c r="G75" s="177" t="s">
        <v>248</v>
      </c>
      <c r="H75" s="177">
        <v>1</v>
      </c>
      <c r="I75" s="177">
        <v>141000</v>
      </c>
      <c r="J75" s="177">
        <v>14620</v>
      </c>
      <c r="K75" s="177">
        <v>1</v>
      </c>
      <c r="L75" s="177" t="str">
        <f t="shared" si="4"/>
        <v>01/07/2021</v>
      </c>
      <c r="M75" s="177">
        <f t="shared" si="5"/>
        <v>44378</v>
      </c>
      <c r="N75" s="177">
        <v>10233500</v>
      </c>
      <c r="O75">
        <v>2109</v>
      </c>
      <c r="P75" t="str">
        <f>VLOOKUP(J75,Notes!$L$31:$M$165,2,FALSE)</f>
        <v>Accommodation - NZ</v>
      </c>
      <c r="Q75">
        <v>3894011</v>
      </c>
      <c r="U75" t="s">
        <v>237</v>
      </c>
      <c r="V75" s="173">
        <v>44407</v>
      </c>
      <c r="Y75">
        <v>0</v>
      </c>
      <c r="AA75">
        <v>0</v>
      </c>
      <c r="AG75">
        <v>0</v>
      </c>
      <c r="AI75" t="s">
        <v>244</v>
      </c>
      <c r="AL75">
        <v>0.5</v>
      </c>
      <c r="AM75">
        <v>0.5</v>
      </c>
      <c r="AN75" t="s">
        <v>238</v>
      </c>
      <c r="AR75" t="s">
        <v>241</v>
      </c>
      <c r="AS75">
        <v>254643</v>
      </c>
      <c r="AT75" t="s">
        <v>262</v>
      </c>
      <c r="AU75">
        <v>9752.0018</v>
      </c>
      <c r="AV75">
        <v>100</v>
      </c>
      <c r="AW75" s="173">
        <v>44407</v>
      </c>
      <c r="AX75" t="s">
        <v>355</v>
      </c>
      <c r="AY75" t="s">
        <v>245</v>
      </c>
    </row>
    <row r="76" spans="1:51" x14ac:dyDescent="0.2">
      <c r="A76" s="177">
        <v>1</v>
      </c>
      <c r="B76" s="178">
        <v>44404</v>
      </c>
      <c r="C76" s="177" t="s">
        <v>276</v>
      </c>
      <c r="D76" s="179">
        <v>0.5</v>
      </c>
      <c r="E76" s="177" t="s">
        <v>242</v>
      </c>
      <c r="F76" s="177" t="s">
        <v>243</v>
      </c>
      <c r="G76" s="177" t="s">
        <v>248</v>
      </c>
      <c r="H76" s="177">
        <v>1</v>
      </c>
      <c r="I76" s="177">
        <v>141000</v>
      </c>
      <c r="J76" s="177">
        <v>14620</v>
      </c>
      <c r="K76" s="177">
        <v>1</v>
      </c>
      <c r="L76" s="177" t="str">
        <f t="shared" si="4"/>
        <v>01/07/2021</v>
      </c>
      <c r="M76" s="177">
        <f t="shared" si="5"/>
        <v>44378</v>
      </c>
      <c r="N76" s="177">
        <v>10233500</v>
      </c>
      <c r="O76">
        <v>2110</v>
      </c>
      <c r="P76" t="str">
        <f>VLOOKUP(J76,Notes!$L$31:$M$165,2,FALSE)</f>
        <v>Accommodation - NZ</v>
      </c>
      <c r="Q76">
        <v>3894011</v>
      </c>
      <c r="U76" t="s">
        <v>237</v>
      </c>
      <c r="V76" s="173">
        <v>44407</v>
      </c>
      <c r="Y76">
        <v>0</v>
      </c>
      <c r="AA76">
        <v>0</v>
      </c>
      <c r="AG76">
        <v>0</v>
      </c>
      <c r="AI76" t="s">
        <v>244</v>
      </c>
      <c r="AL76">
        <v>0.5</v>
      </c>
      <c r="AM76">
        <v>0.5</v>
      </c>
      <c r="AN76" t="s">
        <v>238</v>
      </c>
      <c r="AR76" t="s">
        <v>241</v>
      </c>
      <c r="AS76">
        <v>254643</v>
      </c>
      <c r="AT76" t="s">
        <v>262</v>
      </c>
      <c r="AU76">
        <v>9752.0018</v>
      </c>
      <c r="AV76">
        <v>100</v>
      </c>
      <c r="AW76" s="173">
        <v>44407</v>
      </c>
      <c r="AX76" t="s">
        <v>356</v>
      </c>
      <c r="AY76" t="s">
        <v>245</v>
      </c>
    </row>
    <row r="77" spans="1:51" x14ac:dyDescent="0.2">
      <c r="A77" s="177">
        <v>1</v>
      </c>
      <c r="B77" s="178">
        <v>44404</v>
      </c>
      <c r="C77" s="177" t="s">
        <v>276</v>
      </c>
      <c r="D77" s="179">
        <v>0.5</v>
      </c>
      <c r="E77" s="177" t="s">
        <v>242</v>
      </c>
      <c r="F77" s="177" t="s">
        <v>243</v>
      </c>
      <c r="G77" s="177" t="s">
        <v>248</v>
      </c>
      <c r="H77" s="177">
        <v>1</v>
      </c>
      <c r="I77" s="177">
        <v>141000</v>
      </c>
      <c r="J77" s="177">
        <v>14620</v>
      </c>
      <c r="K77" s="177">
        <v>1</v>
      </c>
      <c r="L77" s="177" t="str">
        <f t="shared" si="4"/>
        <v>01/07/2021</v>
      </c>
      <c r="M77" s="177">
        <f t="shared" si="5"/>
        <v>44378</v>
      </c>
      <c r="N77" s="177">
        <v>10233500</v>
      </c>
      <c r="O77">
        <v>2111</v>
      </c>
      <c r="P77" t="str">
        <f>VLOOKUP(J77,Notes!$L$31:$M$165,2,FALSE)</f>
        <v>Accommodation - NZ</v>
      </c>
      <c r="Q77">
        <v>3894011</v>
      </c>
      <c r="U77" t="s">
        <v>237</v>
      </c>
      <c r="V77" s="173">
        <v>44407</v>
      </c>
      <c r="Y77">
        <v>0</v>
      </c>
      <c r="AA77">
        <v>0</v>
      </c>
      <c r="AG77">
        <v>0</v>
      </c>
      <c r="AI77" t="s">
        <v>244</v>
      </c>
      <c r="AL77">
        <v>0.5</v>
      </c>
      <c r="AM77">
        <v>0.5</v>
      </c>
      <c r="AN77" t="s">
        <v>238</v>
      </c>
      <c r="AR77" t="s">
        <v>241</v>
      </c>
      <c r="AS77">
        <v>254643</v>
      </c>
      <c r="AT77" t="s">
        <v>262</v>
      </c>
      <c r="AU77">
        <v>9752.0018</v>
      </c>
      <c r="AV77">
        <v>100</v>
      </c>
      <c r="AW77" s="173">
        <v>44407</v>
      </c>
      <c r="AX77" t="s">
        <v>357</v>
      </c>
      <c r="AY77" t="s">
        <v>245</v>
      </c>
    </row>
    <row r="78" spans="1:51" x14ac:dyDescent="0.2">
      <c r="A78" s="177">
        <v>1</v>
      </c>
      <c r="B78" s="178">
        <v>44404</v>
      </c>
      <c r="C78" s="177" t="s">
        <v>276</v>
      </c>
      <c r="D78" s="179">
        <v>0.5</v>
      </c>
      <c r="E78" s="177" t="s">
        <v>242</v>
      </c>
      <c r="F78" s="177" t="s">
        <v>243</v>
      </c>
      <c r="G78" s="177" t="s">
        <v>248</v>
      </c>
      <c r="H78" s="177">
        <v>1</v>
      </c>
      <c r="I78" s="177">
        <v>141000</v>
      </c>
      <c r="J78" s="177">
        <v>14620</v>
      </c>
      <c r="K78" s="177">
        <v>1</v>
      </c>
      <c r="L78" s="177" t="str">
        <f t="shared" si="4"/>
        <v>01/07/2021</v>
      </c>
      <c r="M78" s="177">
        <f t="shared" si="5"/>
        <v>44378</v>
      </c>
      <c r="N78" s="177">
        <v>10233500</v>
      </c>
      <c r="O78">
        <v>2112</v>
      </c>
      <c r="P78" t="str">
        <f>VLOOKUP(J78,Notes!$L$31:$M$165,2,FALSE)</f>
        <v>Accommodation - NZ</v>
      </c>
      <c r="Q78">
        <v>3894011</v>
      </c>
      <c r="U78" t="s">
        <v>237</v>
      </c>
      <c r="V78" s="173">
        <v>44407</v>
      </c>
      <c r="Y78">
        <v>0</v>
      </c>
      <c r="AA78">
        <v>0</v>
      </c>
      <c r="AG78">
        <v>0</v>
      </c>
      <c r="AI78" t="s">
        <v>244</v>
      </c>
      <c r="AL78">
        <v>0.5</v>
      </c>
      <c r="AM78">
        <v>0.5</v>
      </c>
      <c r="AN78" t="s">
        <v>238</v>
      </c>
      <c r="AR78" t="s">
        <v>241</v>
      </c>
      <c r="AS78">
        <v>254643</v>
      </c>
      <c r="AT78" t="s">
        <v>262</v>
      </c>
      <c r="AU78">
        <v>9752.0018</v>
      </c>
      <c r="AV78">
        <v>100</v>
      </c>
      <c r="AW78" s="173">
        <v>44407</v>
      </c>
      <c r="AX78" t="s">
        <v>358</v>
      </c>
      <c r="AY78" t="s">
        <v>245</v>
      </c>
    </row>
    <row r="79" spans="1:51" x14ac:dyDescent="0.2">
      <c r="A79" s="177">
        <v>1</v>
      </c>
      <c r="B79" s="178">
        <v>44404</v>
      </c>
      <c r="C79" s="177" t="s">
        <v>276</v>
      </c>
      <c r="D79" s="179">
        <v>0.5</v>
      </c>
      <c r="E79" s="177" t="s">
        <v>242</v>
      </c>
      <c r="F79" s="177" t="s">
        <v>243</v>
      </c>
      <c r="G79" s="177" t="s">
        <v>248</v>
      </c>
      <c r="H79" s="177">
        <v>1</v>
      </c>
      <c r="I79" s="177">
        <v>141000</v>
      </c>
      <c r="J79" s="177">
        <v>14620</v>
      </c>
      <c r="K79" s="177">
        <v>1</v>
      </c>
      <c r="L79" s="177" t="str">
        <f t="shared" si="4"/>
        <v>01/07/2021</v>
      </c>
      <c r="M79" s="177">
        <f t="shared" si="5"/>
        <v>44378</v>
      </c>
      <c r="N79" s="177">
        <v>10233500</v>
      </c>
      <c r="O79">
        <v>2113</v>
      </c>
      <c r="P79" t="str">
        <f>VLOOKUP(J79,Notes!$L$31:$M$165,2,FALSE)</f>
        <v>Accommodation - NZ</v>
      </c>
      <c r="Q79">
        <v>3894011</v>
      </c>
      <c r="U79" t="s">
        <v>237</v>
      </c>
      <c r="V79" s="173">
        <v>44407</v>
      </c>
      <c r="Y79">
        <v>0</v>
      </c>
      <c r="AA79">
        <v>0</v>
      </c>
      <c r="AG79">
        <v>0</v>
      </c>
      <c r="AI79" t="s">
        <v>244</v>
      </c>
      <c r="AL79">
        <v>0.5</v>
      </c>
      <c r="AM79">
        <v>0.5</v>
      </c>
      <c r="AN79" t="s">
        <v>238</v>
      </c>
      <c r="AR79" t="s">
        <v>241</v>
      </c>
      <c r="AS79">
        <v>254643</v>
      </c>
      <c r="AT79" t="s">
        <v>262</v>
      </c>
      <c r="AU79">
        <v>9752.0018</v>
      </c>
      <c r="AV79">
        <v>100</v>
      </c>
      <c r="AW79" s="173">
        <v>44407</v>
      </c>
      <c r="AX79" t="s">
        <v>359</v>
      </c>
      <c r="AY79" t="s">
        <v>245</v>
      </c>
    </row>
    <row r="80" spans="1:51" x14ac:dyDescent="0.2">
      <c r="A80" s="177">
        <v>1</v>
      </c>
      <c r="B80" s="178">
        <v>44404</v>
      </c>
      <c r="C80" s="177" t="s">
        <v>276</v>
      </c>
      <c r="D80" s="179">
        <v>0.5</v>
      </c>
      <c r="E80" s="177" t="s">
        <v>242</v>
      </c>
      <c r="F80" s="177" t="s">
        <v>243</v>
      </c>
      <c r="G80" s="177" t="s">
        <v>248</v>
      </c>
      <c r="H80" s="177">
        <v>1</v>
      </c>
      <c r="I80" s="177">
        <v>141000</v>
      </c>
      <c r="J80" s="177">
        <v>14620</v>
      </c>
      <c r="K80" s="177">
        <v>1</v>
      </c>
      <c r="L80" s="177" t="str">
        <f t="shared" si="4"/>
        <v>01/07/2021</v>
      </c>
      <c r="M80" s="177">
        <f t="shared" si="5"/>
        <v>44378</v>
      </c>
      <c r="N80" s="177">
        <v>10233500</v>
      </c>
      <c r="O80">
        <v>2114</v>
      </c>
      <c r="P80" t="str">
        <f>VLOOKUP(J80,Notes!$L$31:$M$165,2,FALSE)</f>
        <v>Accommodation - NZ</v>
      </c>
      <c r="Q80">
        <v>3894011</v>
      </c>
      <c r="U80" t="s">
        <v>237</v>
      </c>
      <c r="V80" s="173">
        <v>44407</v>
      </c>
      <c r="Y80">
        <v>0</v>
      </c>
      <c r="AA80">
        <v>0</v>
      </c>
      <c r="AG80">
        <v>0</v>
      </c>
      <c r="AI80" t="s">
        <v>244</v>
      </c>
      <c r="AL80">
        <v>0.5</v>
      </c>
      <c r="AM80">
        <v>0.5</v>
      </c>
      <c r="AN80" t="s">
        <v>238</v>
      </c>
      <c r="AR80" t="s">
        <v>241</v>
      </c>
      <c r="AS80">
        <v>254643</v>
      </c>
      <c r="AT80" t="s">
        <v>262</v>
      </c>
      <c r="AU80">
        <v>9752.0018</v>
      </c>
      <c r="AV80">
        <v>100</v>
      </c>
      <c r="AW80" s="173">
        <v>44407</v>
      </c>
      <c r="AX80" t="s">
        <v>360</v>
      </c>
      <c r="AY80" t="s">
        <v>245</v>
      </c>
    </row>
    <row r="81" spans="1:51" x14ac:dyDescent="0.2">
      <c r="A81" s="177">
        <v>1</v>
      </c>
      <c r="B81" s="178">
        <v>44404</v>
      </c>
      <c r="C81" s="177" t="s">
        <v>276</v>
      </c>
      <c r="D81" s="179">
        <v>5.5</v>
      </c>
      <c r="E81" s="177" t="s">
        <v>242</v>
      </c>
      <c r="F81" s="177" t="s">
        <v>243</v>
      </c>
      <c r="G81" s="177" t="s">
        <v>248</v>
      </c>
      <c r="H81" s="177">
        <v>1</v>
      </c>
      <c r="I81" s="177">
        <v>141000</v>
      </c>
      <c r="J81" s="177">
        <v>14620</v>
      </c>
      <c r="K81" s="177">
        <v>1</v>
      </c>
      <c r="L81" s="177" t="str">
        <f t="shared" si="4"/>
        <v>01/07/2021</v>
      </c>
      <c r="M81" s="177">
        <f t="shared" si="5"/>
        <v>44378</v>
      </c>
      <c r="N81" s="177">
        <v>10233500</v>
      </c>
      <c r="O81">
        <v>2115</v>
      </c>
      <c r="P81" t="str">
        <f>VLOOKUP(J81,Notes!$L$31:$M$165,2,FALSE)</f>
        <v>Accommodation - NZ</v>
      </c>
      <c r="Q81">
        <v>3894011</v>
      </c>
      <c r="U81" t="s">
        <v>237</v>
      </c>
      <c r="V81" s="173">
        <v>44407</v>
      </c>
      <c r="Y81">
        <v>0</v>
      </c>
      <c r="AA81">
        <v>0</v>
      </c>
      <c r="AG81">
        <v>0</v>
      </c>
      <c r="AI81" t="s">
        <v>244</v>
      </c>
      <c r="AL81">
        <v>5.5</v>
      </c>
      <c r="AM81">
        <v>5.5</v>
      </c>
      <c r="AN81" t="s">
        <v>238</v>
      </c>
      <c r="AR81" t="s">
        <v>241</v>
      </c>
      <c r="AS81">
        <v>254643</v>
      </c>
      <c r="AT81" t="s">
        <v>262</v>
      </c>
      <c r="AU81">
        <v>9752.0018</v>
      </c>
      <c r="AV81">
        <v>100</v>
      </c>
      <c r="AW81" s="173">
        <v>44407</v>
      </c>
      <c r="AX81" t="s">
        <v>361</v>
      </c>
      <c r="AY81" t="s">
        <v>245</v>
      </c>
    </row>
    <row r="82" spans="1:51" x14ac:dyDescent="0.2">
      <c r="A82" s="177">
        <v>1</v>
      </c>
      <c r="B82" s="178">
        <v>44404</v>
      </c>
      <c r="C82" s="177" t="s">
        <v>276</v>
      </c>
      <c r="D82" s="179">
        <v>5.5</v>
      </c>
      <c r="E82" s="177" t="s">
        <v>242</v>
      </c>
      <c r="F82" s="177" t="s">
        <v>243</v>
      </c>
      <c r="G82" s="177" t="s">
        <v>248</v>
      </c>
      <c r="H82" s="177">
        <v>1</v>
      </c>
      <c r="I82" s="177">
        <v>141000</v>
      </c>
      <c r="J82" s="177">
        <v>14620</v>
      </c>
      <c r="K82" s="177">
        <v>1</v>
      </c>
      <c r="L82" s="177" t="str">
        <f t="shared" si="4"/>
        <v>01/07/2021</v>
      </c>
      <c r="M82" s="177">
        <f t="shared" si="5"/>
        <v>44378</v>
      </c>
      <c r="N82" s="177">
        <v>10233500</v>
      </c>
      <c r="O82">
        <v>2116</v>
      </c>
      <c r="P82" t="str">
        <f>VLOOKUP(J82,Notes!$L$31:$M$165,2,FALSE)</f>
        <v>Accommodation - NZ</v>
      </c>
      <c r="Q82">
        <v>3894011</v>
      </c>
      <c r="U82" t="s">
        <v>237</v>
      </c>
      <c r="V82" s="173">
        <v>44407</v>
      </c>
      <c r="Y82">
        <v>0</v>
      </c>
      <c r="AA82">
        <v>0</v>
      </c>
      <c r="AG82">
        <v>0</v>
      </c>
      <c r="AI82" t="s">
        <v>244</v>
      </c>
      <c r="AL82">
        <v>5.5</v>
      </c>
      <c r="AM82">
        <v>5.5</v>
      </c>
      <c r="AN82" t="s">
        <v>238</v>
      </c>
      <c r="AR82" t="s">
        <v>241</v>
      </c>
      <c r="AS82">
        <v>254643</v>
      </c>
      <c r="AT82" t="s">
        <v>262</v>
      </c>
      <c r="AU82">
        <v>9752.0018</v>
      </c>
      <c r="AV82">
        <v>100</v>
      </c>
      <c r="AW82" s="173">
        <v>44407</v>
      </c>
      <c r="AX82" t="s">
        <v>362</v>
      </c>
      <c r="AY82" t="s">
        <v>245</v>
      </c>
    </row>
    <row r="83" spans="1:51" x14ac:dyDescent="0.2">
      <c r="A83" s="177">
        <v>1</v>
      </c>
      <c r="B83" s="178">
        <v>44404</v>
      </c>
      <c r="C83" s="177" t="s">
        <v>363</v>
      </c>
      <c r="D83" s="179">
        <v>5.5</v>
      </c>
      <c r="E83" s="177" t="s">
        <v>242</v>
      </c>
      <c r="F83" s="177" t="s">
        <v>243</v>
      </c>
      <c r="G83" s="177" t="s">
        <v>248</v>
      </c>
      <c r="H83" s="177">
        <v>1</v>
      </c>
      <c r="I83" s="177">
        <v>141000</v>
      </c>
      <c r="J83" s="177">
        <v>14620</v>
      </c>
      <c r="K83" s="177">
        <v>1</v>
      </c>
      <c r="L83" s="177" t="str">
        <f t="shared" si="4"/>
        <v>08/02/2021</v>
      </c>
      <c r="M83" s="177">
        <f t="shared" si="5"/>
        <v>44235</v>
      </c>
      <c r="N83" s="177">
        <v>10233500</v>
      </c>
      <c r="O83">
        <v>2117</v>
      </c>
      <c r="P83" t="str">
        <f>VLOOKUP(J83,Notes!$L$31:$M$165,2,FALSE)</f>
        <v>Accommodation - NZ</v>
      </c>
      <c r="Q83">
        <v>3894011</v>
      </c>
      <c r="U83" t="s">
        <v>237</v>
      </c>
      <c r="V83" s="173">
        <v>44407</v>
      </c>
      <c r="Y83">
        <v>0</v>
      </c>
      <c r="AA83">
        <v>0</v>
      </c>
      <c r="AG83">
        <v>0</v>
      </c>
      <c r="AI83" t="s">
        <v>244</v>
      </c>
      <c r="AL83">
        <v>5.5</v>
      </c>
      <c r="AM83">
        <v>5.5</v>
      </c>
      <c r="AN83" t="s">
        <v>238</v>
      </c>
      <c r="AR83" t="s">
        <v>241</v>
      </c>
      <c r="AS83">
        <v>254643</v>
      </c>
      <c r="AT83" t="s">
        <v>262</v>
      </c>
      <c r="AU83">
        <v>9752.0018</v>
      </c>
      <c r="AV83">
        <v>100</v>
      </c>
      <c r="AW83" s="173">
        <v>44407</v>
      </c>
      <c r="AX83" t="s">
        <v>364</v>
      </c>
      <c r="AY83" t="s">
        <v>245</v>
      </c>
    </row>
    <row r="84" spans="1:51" x14ac:dyDescent="0.2">
      <c r="A84" s="177">
        <v>1</v>
      </c>
      <c r="B84" s="178">
        <v>44404</v>
      </c>
      <c r="C84" s="177" t="s">
        <v>305</v>
      </c>
      <c r="D84" s="179">
        <v>5.5</v>
      </c>
      <c r="E84" s="177" t="s">
        <v>242</v>
      </c>
      <c r="F84" s="177" t="s">
        <v>243</v>
      </c>
      <c r="G84" s="177" t="s">
        <v>248</v>
      </c>
      <c r="H84" s="177">
        <v>1</v>
      </c>
      <c r="I84" s="177">
        <v>141000</v>
      </c>
      <c r="J84" s="177">
        <v>14620</v>
      </c>
      <c r="K84" s="177">
        <v>1</v>
      </c>
      <c r="L84" s="177" t="str">
        <f t="shared" si="4"/>
        <v>26/03/2021</v>
      </c>
      <c r="M84" s="177">
        <f t="shared" si="5"/>
        <v>44281</v>
      </c>
      <c r="N84" s="177">
        <v>10233500</v>
      </c>
      <c r="O84">
        <v>2118</v>
      </c>
      <c r="P84" t="str">
        <f>VLOOKUP(J84,Notes!$L$31:$M$165,2,FALSE)</f>
        <v>Accommodation - NZ</v>
      </c>
      <c r="Q84">
        <v>3894011</v>
      </c>
      <c r="U84" t="s">
        <v>237</v>
      </c>
      <c r="V84" s="173">
        <v>44407</v>
      </c>
      <c r="Y84">
        <v>0</v>
      </c>
      <c r="AA84">
        <v>0</v>
      </c>
      <c r="AG84">
        <v>0</v>
      </c>
      <c r="AI84" t="s">
        <v>244</v>
      </c>
      <c r="AL84">
        <v>5.5</v>
      </c>
      <c r="AM84">
        <v>5.5</v>
      </c>
      <c r="AN84" t="s">
        <v>238</v>
      </c>
      <c r="AR84" t="s">
        <v>241</v>
      </c>
      <c r="AS84">
        <v>254643</v>
      </c>
      <c r="AT84" t="s">
        <v>262</v>
      </c>
      <c r="AU84">
        <v>9752.0018</v>
      </c>
      <c r="AV84">
        <v>100</v>
      </c>
      <c r="AW84" s="173">
        <v>44407</v>
      </c>
      <c r="AX84" t="s">
        <v>365</v>
      </c>
      <c r="AY84" t="s">
        <v>245</v>
      </c>
    </row>
    <row r="85" spans="1:51" x14ac:dyDescent="0.2">
      <c r="A85" s="177">
        <v>1</v>
      </c>
      <c r="B85" s="178">
        <v>44404</v>
      </c>
      <c r="C85" s="177" t="s">
        <v>344</v>
      </c>
      <c r="D85" s="179">
        <v>-45.22</v>
      </c>
      <c r="E85" s="177" t="s">
        <v>311</v>
      </c>
      <c r="F85" s="177" t="s">
        <v>243</v>
      </c>
      <c r="G85" s="177" t="s">
        <v>248</v>
      </c>
      <c r="H85" s="177">
        <v>1</v>
      </c>
      <c r="I85" s="177">
        <v>141000</v>
      </c>
      <c r="J85" s="177">
        <v>14620</v>
      </c>
      <c r="K85" s="177">
        <v>1</v>
      </c>
      <c r="L85" s="177" t="str">
        <f t="shared" si="4"/>
        <v>Debbie ROT</v>
      </c>
      <c r="M85" s="177" t="e">
        <f t="shared" si="5"/>
        <v>#VALUE!</v>
      </c>
      <c r="N85" s="177">
        <v>10233504</v>
      </c>
      <c r="O85">
        <v>2102</v>
      </c>
      <c r="P85" t="str">
        <f>VLOOKUP(J85,Notes!$L$31:$M$165,2,FALSE)</f>
        <v>Accommodation - NZ</v>
      </c>
      <c r="Q85">
        <v>3894011</v>
      </c>
      <c r="U85" t="s">
        <v>237</v>
      </c>
      <c r="V85" s="173">
        <v>44407</v>
      </c>
      <c r="Y85">
        <v>0</v>
      </c>
      <c r="AA85">
        <v>0</v>
      </c>
      <c r="AG85">
        <v>0</v>
      </c>
      <c r="AI85" t="s">
        <v>244</v>
      </c>
      <c r="AL85">
        <v>-45.22</v>
      </c>
      <c r="AM85">
        <v>-45.22</v>
      </c>
      <c r="AN85" t="s">
        <v>238</v>
      </c>
      <c r="AR85" t="s">
        <v>241</v>
      </c>
      <c r="AS85">
        <v>254643</v>
      </c>
      <c r="AT85" t="s">
        <v>262</v>
      </c>
      <c r="AU85">
        <v>9752.0018</v>
      </c>
      <c r="AV85">
        <v>100</v>
      </c>
      <c r="AW85" s="173">
        <v>44407</v>
      </c>
      <c r="AX85" t="s">
        <v>345</v>
      </c>
      <c r="AY85" t="s">
        <v>245</v>
      </c>
    </row>
    <row r="86" spans="1:51" x14ac:dyDescent="0.2">
      <c r="A86" s="177">
        <v>1</v>
      </c>
      <c r="B86" s="178">
        <v>44404</v>
      </c>
      <c r="C86" s="177" t="s">
        <v>346</v>
      </c>
      <c r="D86" s="179">
        <v>-184.04</v>
      </c>
      <c r="E86" s="177" t="s">
        <v>311</v>
      </c>
      <c r="F86" s="177" t="s">
        <v>243</v>
      </c>
      <c r="G86" s="177" t="s">
        <v>248</v>
      </c>
      <c r="H86" s="177">
        <v>1</v>
      </c>
      <c r="I86" s="177">
        <v>141000</v>
      </c>
      <c r="J86" s="177">
        <v>14620</v>
      </c>
      <c r="K86" s="177">
        <v>1</v>
      </c>
      <c r="L86" s="177" t="str">
        <f t="shared" si="4"/>
        <v>01/07/2021</v>
      </c>
      <c r="M86" s="177">
        <f t="shared" si="5"/>
        <v>44378</v>
      </c>
      <c r="N86" s="177">
        <v>10233504</v>
      </c>
      <c r="O86">
        <v>2103</v>
      </c>
      <c r="P86" t="str">
        <f>VLOOKUP(J86,Notes!$L$31:$M$165,2,FALSE)</f>
        <v>Accommodation - NZ</v>
      </c>
      <c r="Q86">
        <v>3894011</v>
      </c>
      <c r="U86" t="s">
        <v>237</v>
      </c>
      <c r="V86" s="173">
        <v>44407</v>
      </c>
      <c r="Y86">
        <v>0</v>
      </c>
      <c r="AA86">
        <v>0</v>
      </c>
      <c r="AG86">
        <v>0</v>
      </c>
      <c r="AI86" t="s">
        <v>244</v>
      </c>
      <c r="AL86">
        <v>-184.04</v>
      </c>
      <c r="AM86">
        <v>-184.04</v>
      </c>
      <c r="AN86" t="s">
        <v>238</v>
      </c>
      <c r="AR86" t="s">
        <v>241</v>
      </c>
      <c r="AS86">
        <v>254643</v>
      </c>
      <c r="AT86" t="s">
        <v>262</v>
      </c>
      <c r="AU86">
        <v>9752.0018</v>
      </c>
      <c r="AV86">
        <v>100</v>
      </c>
      <c r="AW86" s="173">
        <v>44407</v>
      </c>
      <c r="AX86" t="s">
        <v>347</v>
      </c>
      <c r="AY86" t="s">
        <v>245</v>
      </c>
    </row>
    <row r="87" spans="1:51" x14ac:dyDescent="0.2">
      <c r="A87" s="177">
        <v>1</v>
      </c>
      <c r="B87" s="178">
        <v>44404</v>
      </c>
      <c r="C87" s="177" t="s">
        <v>348</v>
      </c>
      <c r="D87" s="179">
        <v>-47.83</v>
      </c>
      <c r="E87" s="177" t="s">
        <v>311</v>
      </c>
      <c r="F87" s="177" t="s">
        <v>243</v>
      </c>
      <c r="G87" s="177" t="s">
        <v>248</v>
      </c>
      <c r="H87" s="177">
        <v>1</v>
      </c>
      <c r="I87" s="177">
        <v>141000</v>
      </c>
      <c r="J87" s="177">
        <v>14620</v>
      </c>
      <c r="K87" s="177">
        <v>1</v>
      </c>
      <c r="L87" s="177" t="str">
        <f t="shared" si="4"/>
        <v>Debbie AKL</v>
      </c>
      <c r="M87" s="177" t="e">
        <f t="shared" si="5"/>
        <v>#VALUE!</v>
      </c>
      <c r="N87" s="177">
        <v>10233504</v>
      </c>
      <c r="O87">
        <v>2104</v>
      </c>
      <c r="P87" t="str">
        <f>VLOOKUP(J87,Notes!$L$31:$M$165,2,FALSE)</f>
        <v>Accommodation - NZ</v>
      </c>
      <c r="Q87">
        <v>3894011</v>
      </c>
      <c r="U87" t="s">
        <v>237</v>
      </c>
      <c r="V87" s="173">
        <v>44407</v>
      </c>
      <c r="Y87">
        <v>0</v>
      </c>
      <c r="AA87">
        <v>0</v>
      </c>
      <c r="AG87">
        <v>0</v>
      </c>
      <c r="AI87" t="s">
        <v>244</v>
      </c>
      <c r="AL87">
        <v>-47.83</v>
      </c>
      <c r="AM87">
        <v>-47.83</v>
      </c>
      <c r="AN87" t="s">
        <v>238</v>
      </c>
      <c r="AR87" t="s">
        <v>241</v>
      </c>
      <c r="AS87">
        <v>254643</v>
      </c>
      <c r="AT87" t="s">
        <v>262</v>
      </c>
      <c r="AU87">
        <v>9752.0018</v>
      </c>
      <c r="AV87">
        <v>100</v>
      </c>
      <c r="AW87" s="173">
        <v>44407</v>
      </c>
      <c r="AX87" t="s">
        <v>349</v>
      </c>
      <c r="AY87" t="s">
        <v>245</v>
      </c>
    </row>
    <row r="88" spans="1:51" x14ac:dyDescent="0.2">
      <c r="A88" s="177">
        <v>1</v>
      </c>
      <c r="B88" s="178">
        <v>44404</v>
      </c>
      <c r="C88" s="177" t="s">
        <v>348</v>
      </c>
      <c r="D88" s="179">
        <v>-17.39</v>
      </c>
      <c r="E88" s="177" t="s">
        <v>311</v>
      </c>
      <c r="F88" s="177" t="s">
        <v>243</v>
      </c>
      <c r="G88" s="177" t="s">
        <v>248</v>
      </c>
      <c r="H88" s="177">
        <v>1</v>
      </c>
      <c r="I88" s="177">
        <v>141000</v>
      </c>
      <c r="J88" s="177">
        <v>14620</v>
      </c>
      <c r="K88" s="177">
        <v>1</v>
      </c>
      <c r="L88" s="177" t="str">
        <f t="shared" si="4"/>
        <v>Debbie AKL</v>
      </c>
      <c r="M88" s="177" t="e">
        <f t="shared" si="5"/>
        <v>#VALUE!</v>
      </c>
      <c r="N88" s="177">
        <v>10233504</v>
      </c>
      <c r="O88">
        <v>2105</v>
      </c>
      <c r="P88" t="str">
        <f>VLOOKUP(J88,Notes!$L$31:$M$165,2,FALSE)</f>
        <v>Accommodation - NZ</v>
      </c>
      <c r="Q88">
        <v>3894011</v>
      </c>
      <c r="U88" t="s">
        <v>237</v>
      </c>
      <c r="V88" s="173">
        <v>44407</v>
      </c>
      <c r="Y88">
        <v>0</v>
      </c>
      <c r="AA88">
        <v>0</v>
      </c>
      <c r="AG88">
        <v>0</v>
      </c>
      <c r="AI88" t="s">
        <v>244</v>
      </c>
      <c r="AL88">
        <v>-17.39</v>
      </c>
      <c r="AM88">
        <v>-17.39</v>
      </c>
      <c r="AN88" t="s">
        <v>238</v>
      </c>
      <c r="AR88" t="s">
        <v>241</v>
      </c>
      <c r="AS88">
        <v>254643</v>
      </c>
      <c r="AT88" t="s">
        <v>262</v>
      </c>
      <c r="AU88">
        <v>9752.0018</v>
      </c>
      <c r="AV88">
        <v>100</v>
      </c>
      <c r="AW88" s="173">
        <v>44407</v>
      </c>
      <c r="AX88" t="s">
        <v>350</v>
      </c>
      <c r="AY88" t="s">
        <v>245</v>
      </c>
    </row>
    <row r="89" spans="1:51" x14ac:dyDescent="0.2">
      <c r="A89" s="177">
        <v>1</v>
      </c>
      <c r="B89" s="178">
        <v>44404</v>
      </c>
      <c r="C89" s="177" t="s">
        <v>351</v>
      </c>
      <c r="D89" s="179">
        <v>-292.02999999999997</v>
      </c>
      <c r="E89" s="177" t="s">
        <v>311</v>
      </c>
      <c r="F89" s="177" t="s">
        <v>243</v>
      </c>
      <c r="G89" s="177" t="s">
        <v>248</v>
      </c>
      <c r="H89" s="177">
        <v>1</v>
      </c>
      <c r="I89" s="177">
        <v>141000</v>
      </c>
      <c r="J89" s="177">
        <v>14620</v>
      </c>
      <c r="K89" s="177">
        <v>1</v>
      </c>
      <c r="L89" s="177" t="str">
        <f t="shared" si="4"/>
        <v>02/07/2021</v>
      </c>
      <c r="M89" s="177">
        <f t="shared" si="5"/>
        <v>44379</v>
      </c>
      <c r="N89" s="177">
        <v>10233504</v>
      </c>
      <c r="O89">
        <v>2106</v>
      </c>
      <c r="P89" t="str">
        <f>VLOOKUP(J89,Notes!$L$31:$M$165,2,FALSE)</f>
        <v>Accommodation - NZ</v>
      </c>
      <c r="Q89">
        <v>3894011</v>
      </c>
      <c r="U89" t="s">
        <v>237</v>
      </c>
      <c r="V89" s="173">
        <v>44407</v>
      </c>
      <c r="Y89">
        <v>0</v>
      </c>
      <c r="AA89">
        <v>0</v>
      </c>
      <c r="AG89">
        <v>0</v>
      </c>
      <c r="AI89" t="s">
        <v>244</v>
      </c>
      <c r="AL89">
        <v>-292.02999999999997</v>
      </c>
      <c r="AM89">
        <v>-292.02999999999997</v>
      </c>
      <c r="AN89" t="s">
        <v>238</v>
      </c>
      <c r="AR89" t="s">
        <v>241</v>
      </c>
      <c r="AS89">
        <v>254643</v>
      </c>
      <c r="AT89" t="s">
        <v>262</v>
      </c>
      <c r="AU89">
        <v>9752.0018</v>
      </c>
      <c r="AV89">
        <v>100</v>
      </c>
      <c r="AW89" s="173">
        <v>44407</v>
      </c>
      <c r="AX89" t="s">
        <v>352</v>
      </c>
      <c r="AY89" t="s">
        <v>245</v>
      </c>
    </row>
    <row r="90" spans="1:51" x14ac:dyDescent="0.2">
      <c r="A90" s="177">
        <v>1</v>
      </c>
      <c r="B90" s="178">
        <v>44404</v>
      </c>
      <c r="C90" s="177" t="s">
        <v>276</v>
      </c>
      <c r="D90" s="179">
        <v>-0.5</v>
      </c>
      <c r="E90" s="177" t="s">
        <v>311</v>
      </c>
      <c r="F90" s="177" t="s">
        <v>243</v>
      </c>
      <c r="G90" s="177" t="s">
        <v>248</v>
      </c>
      <c r="H90" s="177">
        <v>1</v>
      </c>
      <c r="I90" s="177">
        <v>141000</v>
      </c>
      <c r="J90" s="177">
        <v>14620</v>
      </c>
      <c r="K90" s="177">
        <v>1</v>
      </c>
      <c r="L90" s="177" t="str">
        <f t="shared" si="4"/>
        <v>01/07/2021</v>
      </c>
      <c r="M90" s="177">
        <f t="shared" si="5"/>
        <v>44378</v>
      </c>
      <c r="N90" s="177">
        <v>10233504</v>
      </c>
      <c r="O90">
        <v>2107</v>
      </c>
      <c r="P90" t="str">
        <f>VLOOKUP(J90,Notes!$L$31:$M$165,2,FALSE)</f>
        <v>Accommodation - NZ</v>
      </c>
      <c r="Q90">
        <v>3894011</v>
      </c>
      <c r="U90" t="s">
        <v>237</v>
      </c>
      <c r="V90" s="173">
        <v>44407</v>
      </c>
      <c r="Y90">
        <v>0</v>
      </c>
      <c r="AA90">
        <v>0</v>
      </c>
      <c r="AG90">
        <v>0</v>
      </c>
      <c r="AI90" t="s">
        <v>244</v>
      </c>
      <c r="AL90">
        <v>-0.5</v>
      </c>
      <c r="AM90">
        <v>-0.5</v>
      </c>
      <c r="AN90" t="s">
        <v>238</v>
      </c>
      <c r="AR90" t="s">
        <v>241</v>
      </c>
      <c r="AS90">
        <v>254643</v>
      </c>
      <c r="AT90" t="s">
        <v>262</v>
      </c>
      <c r="AU90">
        <v>9752.0018</v>
      </c>
      <c r="AV90">
        <v>100</v>
      </c>
      <c r="AW90" s="173">
        <v>44407</v>
      </c>
      <c r="AX90" t="s">
        <v>353</v>
      </c>
      <c r="AY90" t="s">
        <v>245</v>
      </c>
    </row>
    <row r="91" spans="1:51" x14ac:dyDescent="0.2">
      <c r="A91" s="177">
        <v>1</v>
      </c>
      <c r="B91" s="178">
        <v>44404</v>
      </c>
      <c r="C91" s="177" t="s">
        <v>276</v>
      </c>
      <c r="D91" s="179">
        <v>-0.5</v>
      </c>
      <c r="E91" s="177" t="s">
        <v>311</v>
      </c>
      <c r="F91" s="177" t="s">
        <v>243</v>
      </c>
      <c r="G91" s="177" t="s">
        <v>248</v>
      </c>
      <c r="H91" s="177">
        <v>1</v>
      </c>
      <c r="I91" s="177">
        <v>141000</v>
      </c>
      <c r="J91" s="177">
        <v>14620</v>
      </c>
      <c r="K91" s="177">
        <v>1</v>
      </c>
      <c r="L91" s="177" t="str">
        <f t="shared" si="4"/>
        <v>01/07/2021</v>
      </c>
      <c r="M91" s="177">
        <f t="shared" si="5"/>
        <v>44378</v>
      </c>
      <c r="N91" s="177">
        <v>10233504</v>
      </c>
      <c r="O91">
        <v>2108</v>
      </c>
      <c r="P91" t="str">
        <f>VLOOKUP(J91,Notes!$L$31:$M$165,2,FALSE)</f>
        <v>Accommodation - NZ</v>
      </c>
      <c r="Q91">
        <v>3894011</v>
      </c>
      <c r="U91" t="s">
        <v>237</v>
      </c>
      <c r="V91" s="173">
        <v>44407</v>
      </c>
      <c r="Y91">
        <v>0</v>
      </c>
      <c r="AA91">
        <v>0</v>
      </c>
      <c r="AG91">
        <v>0</v>
      </c>
      <c r="AI91" t="s">
        <v>244</v>
      </c>
      <c r="AL91">
        <v>-0.5</v>
      </c>
      <c r="AM91">
        <v>-0.5</v>
      </c>
      <c r="AN91" t="s">
        <v>238</v>
      </c>
      <c r="AR91" t="s">
        <v>241</v>
      </c>
      <c r="AS91">
        <v>254643</v>
      </c>
      <c r="AT91" t="s">
        <v>262</v>
      </c>
      <c r="AU91">
        <v>9752.0018</v>
      </c>
      <c r="AV91">
        <v>100</v>
      </c>
      <c r="AW91" s="173">
        <v>44407</v>
      </c>
      <c r="AX91" t="s">
        <v>354</v>
      </c>
      <c r="AY91" t="s">
        <v>245</v>
      </c>
    </row>
    <row r="92" spans="1:51" x14ac:dyDescent="0.2">
      <c r="A92" s="177">
        <v>1</v>
      </c>
      <c r="B92" s="178">
        <v>44404</v>
      </c>
      <c r="C92" s="177" t="s">
        <v>276</v>
      </c>
      <c r="D92" s="179">
        <v>-0.5</v>
      </c>
      <c r="E92" s="177" t="s">
        <v>311</v>
      </c>
      <c r="F92" s="177" t="s">
        <v>243</v>
      </c>
      <c r="G92" s="177" t="s">
        <v>248</v>
      </c>
      <c r="H92" s="177">
        <v>1</v>
      </c>
      <c r="I92" s="177">
        <v>141000</v>
      </c>
      <c r="J92" s="177">
        <v>14620</v>
      </c>
      <c r="K92" s="177">
        <v>1</v>
      </c>
      <c r="L92" s="177" t="str">
        <f t="shared" si="4"/>
        <v>01/07/2021</v>
      </c>
      <c r="M92" s="177">
        <f t="shared" si="5"/>
        <v>44378</v>
      </c>
      <c r="N92" s="177">
        <v>10233504</v>
      </c>
      <c r="O92">
        <v>2109</v>
      </c>
      <c r="P92" t="str">
        <f>VLOOKUP(J92,Notes!$L$31:$M$165,2,FALSE)</f>
        <v>Accommodation - NZ</v>
      </c>
      <c r="Q92">
        <v>3894011</v>
      </c>
      <c r="U92" t="s">
        <v>237</v>
      </c>
      <c r="V92" s="173">
        <v>44407</v>
      </c>
      <c r="Y92">
        <v>0</v>
      </c>
      <c r="AA92">
        <v>0</v>
      </c>
      <c r="AG92">
        <v>0</v>
      </c>
      <c r="AI92" t="s">
        <v>244</v>
      </c>
      <c r="AL92">
        <v>-0.5</v>
      </c>
      <c r="AM92">
        <v>-0.5</v>
      </c>
      <c r="AN92" t="s">
        <v>238</v>
      </c>
      <c r="AR92" t="s">
        <v>241</v>
      </c>
      <c r="AS92">
        <v>254643</v>
      </c>
      <c r="AT92" t="s">
        <v>262</v>
      </c>
      <c r="AU92">
        <v>9752.0018</v>
      </c>
      <c r="AV92">
        <v>100</v>
      </c>
      <c r="AW92" s="173">
        <v>44407</v>
      </c>
      <c r="AX92" t="s">
        <v>355</v>
      </c>
      <c r="AY92" t="s">
        <v>245</v>
      </c>
    </row>
    <row r="93" spans="1:51" x14ac:dyDescent="0.2">
      <c r="A93" s="177">
        <v>1</v>
      </c>
      <c r="B93" s="178">
        <v>44404</v>
      </c>
      <c r="C93" s="177" t="s">
        <v>276</v>
      </c>
      <c r="D93" s="179">
        <v>-0.5</v>
      </c>
      <c r="E93" s="177" t="s">
        <v>311</v>
      </c>
      <c r="F93" s="177" t="s">
        <v>243</v>
      </c>
      <c r="G93" s="177" t="s">
        <v>248</v>
      </c>
      <c r="H93" s="177">
        <v>1</v>
      </c>
      <c r="I93" s="177">
        <v>141000</v>
      </c>
      <c r="J93" s="177">
        <v>14620</v>
      </c>
      <c r="K93" s="177">
        <v>1</v>
      </c>
      <c r="L93" s="177" t="str">
        <f t="shared" si="4"/>
        <v>01/07/2021</v>
      </c>
      <c r="M93" s="177">
        <f t="shared" si="5"/>
        <v>44378</v>
      </c>
      <c r="N93" s="177">
        <v>10233504</v>
      </c>
      <c r="O93">
        <v>2110</v>
      </c>
      <c r="P93" t="str">
        <f>VLOOKUP(J93,Notes!$L$31:$M$165,2,FALSE)</f>
        <v>Accommodation - NZ</v>
      </c>
      <c r="Q93">
        <v>3894011</v>
      </c>
      <c r="U93" t="s">
        <v>237</v>
      </c>
      <c r="V93" s="173">
        <v>44407</v>
      </c>
      <c r="Y93">
        <v>0</v>
      </c>
      <c r="AA93">
        <v>0</v>
      </c>
      <c r="AG93">
        <v>0</v>
      </c>
      <c r="AI93" t="s">
        <v>244</v>
      </c>
      <c r="AL93">
        <v>-0.5</v>
      </c>
      <c r="AM93">
        <v>-0.5</v>
      </c>
      <c r="AN93" t="s">
        <v>238</v>
      </c>
      <c r="AR93" t="s">
        <v>241</v>
      </c>
      <c r="AS93">
        <v>254643</v>
      </c>
      <c r="AT93" t="s">
        <v>262</v>
      </c>
      <c r="AU93">
        <v>9752.0018</v>
      </c>
      <c r="AV93">
        <v>100</v>
      </c>
      <c r="AW93" s="173">
        <v>44407</v>
      </c>
      <c r="AX93" t="s">
        <v>356</v>
      </c>
      <c r="AY93" t="s">
        <v>245</v>
      </c>
    </row>
    <row r="94" spans="1:51" x14ac:dyDescent="0.2">
      <c r="A94" s="177">
        <v>1</v>
      </c>
      <c r="B94" s="178">
        <v>44404</v>
      </c>
      <c r="C94" s="177" t="s">
        <v>276</v>
      </c>
      <c r="D94" s="179">
        <v>-0.5</v>
      </c>
      <c r="E94" s="177" t="s">
        <v>311</v>
      </c>
      <c r="F94" s="177" t="s">
        <v>243</v>
      </c>
      <c r="G94" s="177" t="s">
        <v>248</v>
      </c>
      <c r="H94" s="177">
        <v>1</v>
      </c>
      <c r="I94" s="177">
        <v>141000</v>
      </c>
      <c r="J94" s="177">
        <v>14620</v>
      </c>
      <c r="K94" s="177">
        <v>1</v>
      </c>
      <c r="L94" s="177" t="str">
        <f t="shared" si="4"/>
        <v>01/07/2021</v>
      </c>
      <c r="M94" s="177">
        <f t="shared" si="5"/>
        <v>44378</v>
      </c>
      <c r="N94" s="177">
        <v>10233504</v>
      </c>
      <c r="O94">
        <v>2111</v>
      </c>
      <c r="P94" t="str">
        <f>VLOOKUP(J94,Notes!$L$31:$M$165,2,FALSE)</f>
        <v>Accommodation - NZ</v>
      </c>
      <c r="Q94">
        <v>3894011</v>
      </c>
      <c r="U94" t="s">
        <v>237</v>
      </c>
      <c r="V94" s="173">
        <v>44407</v>
      </c>
      <c r="Y94">
        <v>0</v>
      </c>
      <c r="AA94">
        <v>0</v>
      </c>
      <c r="AG94">
        <v>0</v>
      </c>
      <c r="AI94" t="s">
        <v>244</v>
      </c>
      <c r="AL94">
        <v>-0.5</v>
      </c>
      <c r="AM94">
        <v>-0.5</v>
      </c>
      <c r="AN94" t="s">
        <v>238</v>
      </c>
      <c r="AR94" t="s">
        <v>241</v>
      </c>
      <c r="AS94">
        <v>254643</v>
      </c>
      <c r="AT94" t="s">
        <v>262</v>
      </c>
      <c r="AU94">
        <v>9752.0018</v>
      </c>
      <c r="AV94">
        <v>100</v>
      </c>
      <c r="AW94" s="173">
        <v>44407</v>
      </c>
      <c r="AX94" t="s">
        <v>357</v>
      </c>
      <c r="AY94" t="s">
        <v>245</v>
      </c>
    </row>
    <row r="95" spans="1:51" x14ac:dyDescent="0.2">
      <c r="A95" s="177">
        <v>1</v>
      </c>
      <c r="B95" s="178">
        <v>44404</v>
      </c>
      <c r="C95" s="177" t="s">
        <v>276</v>
      </c>
      <c r="D95" s="179">
        <v>-0.5</v>
      </c>
      <c r="E95" s="177" t="s">
        <v>311</v>
      </c>
      <c r="F95" s="177" t="s">
        <v>243</v>
      </c>
      <c r="G95" s="177" t="s">
        <v>248</v>
      </c>
      <c r="H95" s="177">
        <v>1</v>
      </c>
      <c r="I95" s="177">
        <v>141000</v>
      </c>
      <c r="J95" s="177">
        <v>14620</v>
      </c>
      <c r="K95" s="177">
        <v>1</v>
      </c>
      <c r="L95" s="177" t="str">
        <f t="shared" si="4"/>
        <v>01/07/2021</v>
      </c>
      <c r="M95" s="177">
        <f t="shared" si="5"/>
        <v>44378</v>
      </c>
      <c r="N95" s="177">
        <v>10233504</v>
      </c>
      <c r="O95">
        <v>2112</v>
      </c>
      <c r="P95" t="str">
        <f>VLOOKUP(J95,Notes!$L$31:$M$165,2,FALSE)</f>
        <v>Accommodation - NZ</v>
      </c>
      <c r="Q95">
        <v>3894011</v>
      </c>
      <c r="U95" t="s">
        <v>237</v>
      </c>
      <c r="V95" s="173">
        <v>44407</v>
      </c>
      <c r="Y95">
        <v>0</v>
      </c>
      <c r="AA95">
        <v>0</v>
      </c>
      <c r="AG95">
        <v>0</v>
      </c>
      <c r="AI95" t="s">
        <v>244</v>
      </c>
      <c r="AL95">
        <v>-0.5</v>
      </c>
      <c r="AM95">
        <v>-0.5</v>
      </c>
      <c r="AN95" t="s">
        <v>238</v>
      </c>
      <c r="AR95" t="s">
        <v>241</v>
      </c>
      <c r="AS95">
        <v>254643</v>
      </c>
      <c r="AT95" t="s">
        <v>262</v>
      </c>
      <c r="AU95">
        <v>9752.0018</v>
      </c>
      <c r="AV95">
        <v>100</v>
      </c>
      <c r="AW95" s="173">
        <v>44407</v>
      </c>
      <c r="AX95" t="s">
        <v>358</v>
      </c>
      <c r="AY95" t="s">
        <v>245</v>
      </c>
    </row>
    <row r="96" spans="1:51" x14ac:dyDescent="0.2">
      <c r="A96" s="177">
        <v>1</v>
      </c>
      <c r="B96" s="178">
        <v>44404</v>
      </c>
      <c r="C96" s="177" t="s">
        <v>276</v>
      </c>
      <c r="D96" s="179">
        <v>-0.5</v>
      </c>
      <c r="E96" s="177" t="s">
        <v>311</v>
      </c>
      <c r="F96" s="177" t="s">
        <v>243</v>
      </c>
      <c r="G96" s="177" t="s">
        <v>248</v>
      </c>
      <c r="H96" s="177">
        <v>1</v>
      </c>
      <c r="I96" s="177">
        <v>141000</v>
      </c>
      <c r="J96" s="177">
        <v>14620</v>
      </c>
      <c r="K96" s="177">
        <v>1</v>
      </c>
      <c r="L96" s="177" t="str">
        <f t="shared" si="4"/>
        <v>01/07/2021</v>
      </c>
      <c r="M96" s="177">
        <f t="shared" si="5"/>
        <v>44378</v>
      </c>
      <c r="N96" s="177">
        <v>10233504</v>
      </c>
      <c r="O96">
        <v>2113</v>
      </c>
      <c r="P96" t="str">
        <f>VLOOKUP(J96,Notes!$L$31:$M$165,2,FALSE)</f>
        <v>Accommodation - NZ</v>
      </c>
      <c r="Q96">
        <v>3894011</v>
      </c>
      <c r="U96" t="s">
        <v>237</v>
      </c>
      <c r="V96" s="173">
        <v>44407</v>
      </c>
      <c r="Y96">
        <v>0</v>
      </c>
      <c r="AA96">
        <v>0</v>
      </c>
      <c r="AG96">
        <v>0</v>
      </c>
      <c r="AI96" t="s">
        <v>244</v>
      </c>
      <c r="AL96">
        <v>-0.5</v>
      </c>
      <c r="AM96">
        <v>-0.5</v>
      </c>
      <c r="AN96" t="s">
        <v>238</v>
      </c>
      <c r="AR96" t="s">
        <v>241</v>
      </c>
      <c r="AS96">
        <v>254643</v>
      </c>
      <c r="AT96" t="s">
        <v>262</v>
      </c>
      <c r="AU96">
        <v>9752.0018</v>
      </c>
      <c r="AV96">
        <v>100</v>
      </c>
      <c r="AW96" s="173">
        <v>44407</v>
      </c>
      <c r="AX96" t="s">
        <v>359</v>
      </c>
      <c r="AY96" t="s">
        <v>245</v>
      </c>
    </row>
    <row r="97" spans="1:51" x14ac:dyDescent="0.2">
      <c r="A97" s="177">
        <v>1</v>
      </c>
      <c r="B97" s="178">
        <v>44404</v>
      </c>
      <c r="C97" s="177" t="s">
        <v>276</v>
      </c>
      <c r="D97" s="179">
        <v>-0.5</v>
      </c>
      <c r="E97" s="177" t="s">
        <v>311</v>
      </c>
      <c r="F97" s="177" t="s">
        <v>243</v>
      </c>
      <c r="G97" s="177" t="s">
        <v>248</v>
      </c>
      <c r="H97" s="177">
        <v>1</v>
      </c>
      <c r="I97" s="177">
        <v>141000</v>
      </c>
      <c r="J97" s="177">
        <v>14620</v>
      </c>
      <c r="K97" s="177">
        <v>1</v>
      </c>
      <c r="L97" s="177" t="str">
        <f t="shared" si="4"/>
        <v>01/07/2021</v>
      </c>
      <c r="M97" s="177">
        <f t="shared" si="5"/>
        <v>44378</v>
      </c>
      <c r="N97" s="177">
        <v>10233504</v>
      </c>
      <c r="O97">
        <v>2114</v>
      </c>
      <c r="P97" t="str">
        <f>VLOOKUP(J97,Notes!$L$31:$M$165,2,FALSE)</f>
        <v>Accommodation - NZ</v>
      </c>
      <c r="Q97">
        <v>3894011</v>
      </c>
      <c r="U97" t="s">
        <v>237</v>
      </c>
      <c r="V97" s="173">
        <v>44407</v>
      </c>
      <c r="Y97">
        <v>0</v>
      </c>
      <c r="AA97">
        <v>0</v>
      </c>
      <c r="AG97">
        <v>0</v>
      </c>
      <c r="AI97" t="s">
        <v>244</v>
      </c>
      <c r="AL97">
        <v>-0.5</v>
      </c>
      <c r="AM97">
        <v>-0.5</v>
      </c>
      <c r="AN97" t="s">
        <v>238</v>
      </c>
      <c r="AR97" t="s">
        <v>241</v>
      </c>
      <c r="AS97">
        <v>254643</v>
      </c>
      <c r="AT97" t="s">
        <v>262</v>
      </c>
      <c r="AU97">
        <v>9752.0018</v>
      </c>
      <c r="AV97">
        <v>100</v>
      </c>
      <c r="AW97" s="173">
        <v>44407</v>
      </c>
      <c r="AX97" t="s">
        <v>360</v>
      </c>
      <c r="AY97" t="s">
        <v>245</v>
      </c>
    </row>
    <row r="98" spans="1:51" x14ac:dyDescent="0.2">
      <c r="A98" s="177">
        <v>1</v>
      </c>
      <c r="B98" s="178">
        <v>44404</v>
      </c>
      <c r="C98" s="177" t="s">
        <v>276</v>
      </c>
      <c r="D98" s="179">
        <v>-5.5</v>
      </c>
      <c r="E98" s="177" t="s">
        <v>311</v>
      </c>
      <c r="F98" s="177" t="s">
        <v>243</v>
      </c>
      <c r="G98" s="177" t="s">
        <v>248</v>
      </c>
      <c r="H98" s="177">
        <v>1</v>
      </c>
      <c r="I98" s="177">
        <v>141000</v>
      </c>
      <c r="J98" s="177">
        <v>14620</v>
      </c>
      <c r="K98" s="177">
        <v>1</v>
      </c>
      <c r="L98" s="177" t="str">
        <f t="shared" si="4"/>
        <v>01/07/2021</v>
      </c>
      <c r="M98" s="177">
        <f t="shared" si="5"/>
        <v>44378</v>
      </c>
      <c r="N98" s="177">
        <v>10233504</v>
      </c>
      <c r="O98">
        <v>2115</v>
      </c>
      <c r="P98" t="str">
        <f>VLOOKUP(J98,Notes!$L$31:$M$165,2,FALSE)</f>
        <v>Accommodation - NZ</v>
      </c>
      <c r="Q98">
        <v>3894011</v>
      </c>
      <c r="U98" t="s">
        <v>237</v>
      </c>
      <c r="V98" s="173">
        <v>44407</v>
      </c>
      <c r="Y98">
        <v>0</v>
      </c>
      <c r="AA98">
        <v>0</v>
      </c>
      <c r="AG98">
        <v>0</v>
      </c>
      <c r="AI98" t="s">
        <v>244</v>
      </c>
      <c r="AL98">
        <v>-5.5</v>
      </c>
      <c r="AM98">
        <v>-5.5</v>
      </c>
      <c r="AN98" t="s">
        <v>238</v>
      </c>
      <c r="AR98" t="s">
        <v>241</v>
      </c>
      <c r="AS98">
        <v>254643</v>
      </c>
      <c r="AT98" t="s">
        <v>262</v>
      </c>
      <c r="AU98">
        <v>9752.0018</v>
      </c>
      <c r="AV98">
        <v>100</v>
      </c>
      <c r="AW98" s="173">
        <v>44407</v>
      </c>
      <c r="AX98" t="s">
        <v>361</v>
      </c>
      <c r="AY98" t="s">
        <v>245</v>
      </c>
    </row>
    <row r="99" spans="1:51" x14ac:dyDescent="0.2">
      <c r="A99" s="177">
        <v>1</v>
      </c>
      <c r="B99" s="178">
        <v>44404</v>
      </c>
      <c r="C99" s="177" t="s">
        <v>276</v>
      </c>
      <c r="D99" s="179">
        <v>-5.5</v>
      </c>
      <c r="E99" s="177" t="s">
        <v>311</v>
      </c>
      <c r="F99" s="177" t="s">
        <v>243</v>
      </c>
      <c r="G99" s="177" t="s">
        <v>248</v>
      </c>
      <c r="H99" s="177">
        <v>1</v>
      </c>
      <c r="I99" s="177">
        <v>141000</v>
      </c>
      <c r="J99" s="177">
        <v>14620</v>
      </c>
      <c r="K99" s="177">
        <v>1</v>
      </c>
      <c r="L99" s="177" t="str">
        <f t="shared" si="4"/>
        <v>01/07/2021</v>
      </c>
      <c r="M99" s="177">
        <f t="shared" si="5"/>
        <v>44378</v>
      </c>
      <c r="N99" s="177">
        <v>10233504</v>
      </c>
      <c r="O99">
        <v>2116</v>
      </c>
      <c r="P99" t="str">
        <f>VLOOKUP(J99,Notes!$L$31:$M$165,2,FALSE)</f>
        <v>Accommodation - NZ</v>
      </c>
      <c r="Q99">
        <v>3894011</v>
      </c>
      <c r="U99" t="s">
        <v>237</v>
      </c>
      <c r="V99" s="173">
        <v>44407</v>
      </c>
      <c r="Y99">
        <v>0</v>
      </c>
      <c r="AA99">
        <v>0</v>
      </c>
      <c r="AG99">
        <v>0</v>
      </c>
      <c r="AI99" t="s">
        <v>244</v>
      </c>
      <c r="AL99">
        <v>-5.5</v>
      </c>
      <c r="AM99">
        <v>-5.5</v>
      </c>
      <c r="AN99" t="s">
        <v>238</v>
      </c>
      <c r="AR99" t="s">
        <v>241</v>
      </c>
      <c r="AS99">
        <v>254643</v>
      </c>
      <c r="AT99" t="s">
        <v>262</v>
      </c>
      <c r="AU99">
        <v>9752.0018</v>
      </c>
      <c r="AV99">
        <v>100</v>
      </c>
      <c r="AW99" s="173">
        <v>44407</v>
      </c>
      <c r="AX99" t="s">
        <v>362</v>
      </c>
      <c r="AY99" t="s">
        <v>245</v>
      </c>
    </row>
    <row r="100" spans="1:51" x14ac:dyDescent="0.2">
      <c r="A100" s="177">
        <v>1</v>
      </c>
      <c r="B100" s="178">
        <v>44404</v>
      </c>
      <c r="C100" s="177" t="s">
        <v>363</v>
      </c>
      <c r="D100" s="179">
        <v>-5.5</v>
      </c>
      <c r="E100" s="177" t="s">
        <v>311</v>
      </c>
      <c r="F100" s="177" t="s">
        <v>243</v>
      </c>
      <c r="G100" s="177" t="s">
        <v>248</v>
      </c>
      <c r="H100" s="177">
        <v>1</v>
      </c>
      <c r="I100" s="177">
        <v>141000</v>
      </c>
      <c r="J100" s="177">
        <v>14620</v>
      </c>
      <c r="K100" s="177">
        <v>1</v>
      </c>
      <c r="L100" s="177" t="str">
        <f t="shared" si="4"/>
        <v>08/02/2021</v>
      </c>
      <c r="M100" s="177">
        <f t="shared" si="5"/>
        <v>44235</v>
      </c>
      <c r="N100" s="177">
        <v>10233504</v>
      </c>
      <c r="O100">
        <v>2117</v>
      </c>
      <c r="P100" t="str">
        <f>VLOOKUP(J100,Notes!$L$31:$M$165,2,FALSE)</f>
        <v>Accommodation - NZ</v>
      </c>
      <c r="Q100">
        <v>3894011</v>
      </c>
      <c r="U100" t="s">
        <v>237</v>
      </c>
      <c r="V100" s="173">
        <v>44407</v>
      </c>
      <c r="Y100">
        <v>0</v>
      </c>
      <c r="AA100">
        <v>0</v>
      </c>
      <c r="AG100">
        <v>0</v>
      </c>
      <c r="AI100" t="s">
        <v>244</v>
      </c>
      <c r="AL100">
        <v>-5.5</v>
      </c>
      <c r="AM100">
        <v>-5.5</v>
      </c>
      <c r="AN100" t="s">
        <v>238</v>
      </c>
      <c r="AR100" t="s">
        <v>241</v>
      </c>
      <c r="AS100">
        <v>254643</v>
      </c>
      <c r="AT100" t="s">
        <v>262</v>
      </c>
      <c r="AU100">
        <v>9752.0018</v>
      </c>
      <c r="AV100">
        <v>100</v>
      </c>
      <c r="AW100" s="173">
        <v>44407</v>
      </c>
      <c r="AX100" t="s">
        <v>364</v>
      </c>
      <c r="AY100" t="s">
        <v>245</v>
      </c>
    </row>
    <row r="101" spans="1:51" x14ac:dyDescent="0.2">
      <c r="A101" s="177">
        <v>1</v>
      </c>
      <c r="B101" s="178">
        <v>44404</v>
      </c>
      <c r="C101" s="177" t="s">
        <v>305</v>
      </c>
      <c r="D101" s="179">
        <v>-5.5</v>
      </c>
      <c r="E101" s="177" t="s">
        <v>311</v>
      </c>
      <c r="F101" s="177" t="s">
        <v>243</v>
      </c>
      <c r="G101" s="177" t="s">
        <v>248</v>
      </c>
      <c r="H101" s="177">
        <v>1</v>
      </c>
      <c r="I101" s="177">
        <v>141000</v>
      </c>
      <c r="J101" s="177">
        <v>14620</v>
      </c>
      <c r="K101" s="177">
        <v>1</v>
      </c>
      <c r="L101" s="177" t="str">
        <f t="shared" si="4"/>
        <v>26/03/2021</v>
      </c>
      <c r="M101" s="177">
        <f t="shared" si="5"/>
        <v>44281</v>
      </c>
      <c r="N101" s="177">
        <v>10233504</v>
      </c>
      <c r="O101">
        <v>2118</v>
      </c>
      <c r="P101" t="str">
        <f>VLOOKUP(J101,Notes!$L$31:$M$165,2,FALSE)</f>
        <v>Accommodation - NZ</v>
      </c>
      <c r="Q101">
        <v>3894011</v>
      </c>
      <c r="U101" t="s">
        <v>237</v>
      </c>
      <c r="V101" s="173">
        <v>44407</v>
      </c>
      <c r="Y101">
        <v>0</v>
      </c>
      <c r="AA101">
        <v>0</v>
      </c>
      <c r="AG101">
        <v>0</v>
      </c>
      <c r="AI101" t="s">
        <v>244</v>
      </c>
      <c r="AL101">
        <v>-5.5</v>
      </c>
      <c r="AM101">
        <v>-5.5</v>
      </c>
      <c r="AN101" t="s">
        <v>238</v>
      </c>
      <c r="AR101" t="s">
        <v>241</v>
      </c>
      <c r="AS101">
        <v>254643</v>
      </c>
      <c r="AT101" t="s">
        <v>262</v>
      </c>
      <c r="AU101">
        <v>9752.0018</v>
      </c>
      <c r="AV101">
        <v>100</v>
      </c>
      <c r="AW101" s="173">
        <v>44407</v>
      </c>
      <c r="AX101" t="s">
        <v>365</v>
      </c>
      <c r="AY101" t="s">
        <v>245</v>
      </c>
    </row>
    <row r="103" spans="1:51" x14ac:dyDescent="0.2">
      <c r="D103" s="174">
        <f>SUM(D68:D101)</f>
        <v>5.6843418860808015E-14</v>
      </c>
    </row>
    <row r="105" spans="1:51" x14ac:dyDescent="0.2">
      <c r="A105" s="177">
        <v>1</v>
      </c>
      <c r="B105" s="178">
        <v>44404</v>
      </c>
      <c r="C105" s="177" t="s">
        <v>303</v>
      </c>
      <c r="D105" s="179">
        <v>202.38</v>
      </c>
      <c r="E105" s="177" t="s">
        <v>242</v>
      </c>
      <c r="F105" s="177" t="s">
        <v>243</v>
      </c>
      <c r="G105" s="177" t="s">
        <v>248</v>
      </c>
      <c r="H105" s="177">
        <v>1</v>
      </c>
      <c r="I105" s="177">
        <v>141000</v>
      </c>
      <c r="J105" s="177">
        <v>14610</v>
      </c>
      <c r="K105" s="177">
        <v>1</v>
      </c>
      <c r="L105" s="177" t="str">
        <f t="shared" ref="L105:L124" si="6">RIGHT(C105,10)</f>
        <v>01/08/2021</v>
      </c>
      <c r="M105" s="177">
        <f t="shared" ref="M105:M124" si="7">DATEVALUE(L105)</f>
        <v>44409</v>
      </c>
      <c r="N105" s="177">
        <v>10233500</v>
      </c>
      <c r="O105">
        <v>2097</v>
      </c>
      <c r="P105" t="str">
        <f>VLOOKUP(J105,Notes!$L$31:$M$165,2,FALSE)</f>
        <v>Airfares - NZ</v>
      </c>
      <c r="Q105">
        <v>3894011</v>
      </c>
      <c r="U105" t="s">
        <v>237</v>
      </c>
      <c r="V105" s="173">
        <v>44407</v>
      </c>
      <c r="Y105">
        <v>0</v>
      </c>
      <c r="AA105">
        <v>0</v>
      </c>
      <c r="AG105">
        <v>0</v>
      </c>
      <c r="AI105" t="s">
        <v>244</v>
      </c>
      <c r="AL105">
        <v>202.38</v>
      </c>
      <c r="AM105">
        <v>202.38</v>
      </c>
      <c r="AN105" t="s">
        <v>238</v>
      </c>
      <c r="AR105" t="s">
        <v>241</v>
      </c>
      <c r="AS105">
        <v>254643</v>
      </c>
      <c r="AT105" t="s">
        <v>262</v>
      </c>
      <c r="AU105">
        <v>9752.0018</v>
      </c>
      <c r="AV105">
        <v>100</v>
      </c>
      <c r="AW105" s="173">
        <v>44407</v>
      </c>
      <c r="AX105" t="s">
        <v>304</v>
      </c>
      <c r="AY105" t="s">
        <v>245</v>
      </c>
    </row>
    <row r="106" spans="1:51" x14ac:dyDescent="0.2">
      <c r="A106" s="177">
        <v>1</v>
      </c>
      <c r="B106" s="178">
        <v>44404</v>
      </c>
      <c r="C106" s="177" t="s">
        <v>305</v>
      </c>
      <c r="D106" s="179">
        <v>10</v>
      </c>
      <c r="E106" s="177" t="s">
        <v>242</v>
      </c>
      <c r="F106" s="177" t="s">
        <v>243</v>
      </c>
      <c r="G106" s="177" t="s">
        <v>248</v>
      </c>
      <c r="H106" s="177">
        <v>1</v>
      </c>
      <c r="I106" s="177">
        <v>141000</v>
      </c>
      <c r="J106" s="177">
        <v>14610</v>
      </c>
      <c r="K106" s="177">
        <v>1</v>
      </c>
      <c r="L106" s="177" t="str">
        <f t="shared" si="6"/>
        <v>26/03/2021</v>
      </c>
      <c r="M106" s="177">
        <f t="shared" si="7"/>
        <v>44281</v>
      </c>
      <c r="N106" s="177">
        <v>10233500</v>
      </c>
      <c r="O106">
        <v>2098</v>
      </c>
      <c r="P106" t="str">
        <f>VLOOKUP(J106,Notes!$L$31:$M$165,2,FALSE)</f>
        <v>Airfares - NZ</v>
      </c>
      <c r="Q106">
        <v>3894011</v>
      </c>
      <c r="U106" t="s">
        <v>237</v>
      </c>
      <c r="V106" s="173">
        <v>44407</v>
      </c>
      <c r="Y106">
        <v>0</v>
      </c>
      <c r="AA106">
        <v>0</v>
      </c>
      <c r="AG106">
        <v>0</v>
      </c>
      <c r="AI106" t="s">
        <v>244</v>
      </c>
      <c r="AL106">
        <v>10</v>
      </c>
      <c r="AM106">
        <v>10</v>
      </c>
      <c r="AN106" t="s">
        <v>238</v>
      </c>
      <c r="AR106" t="s">
        <v>241</v>
      </c>
      <c r="AS106">
        <v>254643</v>
      </c>
      <c r="AT106" t="s">
        <v>262</v>
      </c>
      <c r="AU106">
        <v>9752.0018</v>
      </c>
      <c r="AV106">
        <v>100</v>
      </c>
      <c r="AW106" s="173">
        <v>44407</v>
      </c>
      <c r="AX106" t="s">
        <v>306</v>
      </c>
      <c r="AY106" t="s">
        <v>245</v>
      </c>
    </row>
    <row r="107" spans="1:51" x14ac:dyDescent="0.2">
      <c r="A107" s="177">
        <v>1</v>
      </c>
      <c r="B107" s="178">
        <v>44404</v>
      </c>
      <c r="C107" s="177" t="s">
        <v>272</v>
      </c>
      <c r="D107" s="179">
        <v>10</v>
      </c>
      <c r="E107" s="177" t="s">
        <v>242</v>
      </c>
      <c r="F107" s="177" t="s">
        <v>243</v>
      </c>
      <c r="G107" s="177" t="s">
        <v>248</v>
      </c>
      <c r="H107" s="177">
        <v>1</v>
      </c>
      <c r="I107" s="177">
        <v>141000</v>
      </c>
      <c r="J107" s="177">
        <v>14610</v>
      </c>
      <c r="K107" s="177">
        <v>1</v>
      </c>
      <c r="L107" s="177" t="str">
        <f t="shared" si="6"/>
        <v>25/06/2021</v>
      </c>
      <c r="M107" s="177">
        <f t="shared" si="7"/>
        <v>44372</v>
      </c>
      <c r="N107" s="177">
        <v>10233500</v>
      </c>
      <c r="O107">
        <v>2099</v>
      </c>
      <c r="P107" t="str">
        <f>VLOOKUP(J107,Notes!$L$31:$M$165,2,FALSE)</f>
        <v>Airfares - NZ</v>
      </c>
      <c r="Q107">
        <v>3894011</v>
      </c>
      <c r="U107" t="s">
        <v>237</v>
      </c>
      <c r="V107" s="173">
        <v>44407</v>
      </c>
      <c r="Y107">
        <v>0</v>
      </c>
      <c r="AA107">
        <v>0</v>
      </c>
      <c r="AG107">
        <v>0</v>
      </c>
      <c r="AI107" t="s">
        <v>244</v>
      </c>
      <c r="AL107">
        <v>10</v>
      </c>
      <c r="AM107">
        <v>10</v>
      </c>
      <c r="AN107" t="s">
        <v>238</v>
      </c>
      <c r="AR107" t="s">
        <v>241</v>
      </c>
      <c r="AS107">
        <v>254643</v>
      </c>
      <c r="AT107" t="s">
        <v>262</v>
      </c>
      <c r="AU107">
        <v>9752.0018</v>
      </c>
      <c r="AV107">
        <v>100</v>
      </c>
      <c r="AW107" s="173">
        <v>44407</v>
      </c>
      <c r="AX107" t="s">
        <v>307</v>
      </c>
      <c r="AY107" t="s">
        <v>245</v>
      </c>
    </row>
    <row r="108" spans="1:51" x14ac:dyDescent="0.2">
      <c r="A108" s="177">
        <v>1</v>
      </c>
      <c r="B108" s="178">
        <v>44404</v>
      </c>
      <c r="C108" s="177" t="s">
        <v>280</v>
      </c>
      <c r="D108" s="179">
        <v>10</v>
      </c>
      <c r="E108" s="177" t="s">
        <v>242</v>
      </c>
      <c r="F108" s="177" t="s">
        <v>243</v>
      </c>
      <c r="G108" s="177" t="s">
        <v>248</v>
      </c>
      <c r="H108" s="177">
        <v>1</v>
      </c>
      <c r="I108" s="177">
        <v>141000</v>
      </c>
      <c r="J108" s="177">
        <v>14610</v>
      </c>
      <c r="K108" s="177">
        <v>1</v>
      </c>
      <c r="L108" s="177" t="str">
        <f t="shared" si="6"/>
        <v>26/06/2021</v>
      </c>
      <c r="M108" s="177">
        <f t="shared" si="7"/>
        <v>44373</v>
      </c>
      <c r="N108" s="177">
        <v>10233500</v>
      </c>
      <c r="O108">
        <v>2100</v>
      </c>
      <c r="P108" t="str">
        <f>VLOOKUP(J108,Notes!$L$31:$M$165,2,FALSE)</f>
        <v>Airfares - NZ</v>
      </c>
      <c r="Q108">
        <v>3894011</v>
      </c>
      <c r="U108" t="s">
        <v>237</v>
      </c>
      <c r="V108" s="173">
        <v>44407</v>
      </c>
      <c r="Y108">
        <v>0</v>
      </c>
      <c r="AA108">
        <v>0</v>
      </c>
      <c r="AG108">
        <v>0</v>
      </c>
      <c r="AI108" t="s">
        <v>244</v>
      </c>
      <c r="AL108">
        <v>10</v>
      </c>
      <c r="AM108">
        <v>10</v>
      </c>
      <c r="AN108" t="s">
        <v>238</v>
      </c>
      <c r="AR108" t="s">
        <v>241</v>
      </c>
      <c r="AS108">
        <v>254643</v>
      </c>
      <c r="AT108" t="s">
        <v>262</v>
      </c>
      <c r="AU108">
        <v>9752.0018</v>
      </c>
      <c r="AV108">
        <v>100</v>
      </c>
      <c r="AW108" s="173">
        <v>44407</v>
      </c>
      <c r="AX108" t="s">
        <v>308</v>
      </c>
      <c r="AY108" t="s">
        <v>245</v>
      </c>
    </row>
    <row r="109" spans="1:51" x14ac:dyDescent="0.2">
      <c r="A109" s="177">
        <v>1</v>
      </c>
      <c r="B109" s="178">
        <v>44404</v>
      </c>
      <c r="C109" s="177" t="s">
        <v>309</v>
      </c>
      <c r="D109" s="179">
        <v>5.85</v>
      </c>
      <c r="E109" s="177" t="s">
        <v>242</v>
      </c>
      <c r="F109" s="177" t="s">
        <v>243</v>
      </c>
      <c r="G109" s="177" t="s">
        <v>248</v>
      </c>
      <c r="H109" s="177">
        <v>1</v>
      </c>
      <c r="I109" s="177">
        <v>141000</v>
      </c>
      <c r="J109" s="177">
        <v>14610</v>
      </c>
      <c r="K109" s="177">
        <v>1</v>
      </c>
      <c r="L109" s="177" t="str">
        <f t="shared" si="6"/>
        <v>01/08/2021</v>
      </c>
      <c r="M109" s="177">
        <f t="shared" si="7"/>
        <v>44409</v>
      </c>
      <c r="N109" s="177">
        <v>10233500</v>
      </c>
      <c r="O109">
        <v>2101</v>
      </c>
      <c r="P109" t="str">
        <f>VLOOKUP(J109,Notes!$L$31:$M$165,2,FALSE)</f>
        <v>Airfares - NZ</v>
      </c>
      <c r="Q109">
        <v>3894011</v>
      </c>
      <c r="U109" t="s">
        <v>237</v>
      </c>
      <c r="V109" s="173">
        <v>44407</v>
      </c>
      <c r="Y109">
        <v>0</v>
      </c>
      <c r="AA109">
        <v>0</v>
      </c>
      <c r="AG109">
        <v>0</v>
      </c>
      <c r="AI109" t="s">
        <v>244</v>
      </c>
      <c r="AL109">
        <v>5.85</v>
      </c>
      <c r="AM109">
        <v>5.85</v>
      </c>
      <c r="AN109" t="s">
        <v>238</v>
      </c>
      <c r="AR109" t="s">
        <v>241</v>
      </c>
      <c r="AS109">
        <v>254643</v>
      </c>
      <c r="AT109" t="s">
        <v>262</v>
      </c>
      <c r="AU109">
        <v>9752.0018</v>
      </c>
      <c r="AV109">
        <v>100</v>
      </c>
      <c r="AW109" s="173">
        <v>44407</v>
      </c>
      <c r="AX109" t="s">
        <v>310</v>
      </c>
      <c r="AY109" t="s">
        <v>245</v>
      </c>
    </row>
    <row r="110" spans="1:51" x14ac:dyDescent="0.2">
      <c r="A110" s="177">
        <v>1</v>
      </c>
      <c r="B110" s="178">
        <v>44404</v>
      </c>
      <c r="C110" s="177" t="s">
        <v>274</v>
      </c>
      <c r="D110" s="179">
        <v>180.07</v>
      </c>
      <c r="E110" s="177" t="s">
        <v>311</v>
      </c>
      <c r="F110" s="177" t="s">
        <v>243</v>
      </c>
      <c r="G110" s="177" t="s">
        <v>248</v>
      </c>
      <c r="H110" s="177">
        <v>1</v>
      </c>
      <c r="I110" s="177">
        <v>141000</v>
      </c>
      <c r="J110" s="177">
        <v>14610</v>
      </c>
      <c r="K110" s="177">
        <v>1</v>
      </c>
      <c r="L110" s="177" t="str">
        <f t="shared" si="6"/>
        <v>25/06/2021</v>
      </c>
      <c r="M110" s="177">
        <f t="shared" si="7"/>
        <v>44372</v>
      </c>
      <c r="N110" s="177">
        <v>10233504</v>
      </c>
      <c r="O110">
        <v>2092</v>
      </c>
      <c r="P110" t="str">
        <f>VLOOKUP(J110,Notes!$L$31:$M$165,2,FALSE)</f>
        <v>Airfares - NZ</v>
      </c>
      <c r="Q110">
        <v>3894011</v>
      </c>
      <c r="U110" t="s">
        <v>237</v>
      </c>
      <c r="V110" s="173">
        <v>44407</v>
      </c>
      <c r="Y110">
        <v>0</v>
      </c>
      <c r="AA110">
        <v>0</v>
      </c>
      <c r="AG110">
        <v>0</v>
      </c>
      <c r="AI110" t="s">
        <v>244</v>
      </c>
      <c r="AL110">
        <v>180.07</v>
      </c>
      <c r="AM110">
        <v>180.07</v>
      </c>
      <c r="AN110" t="s">
        <v>238</v>
      </c>
      <c r="AR110" t="s">
        <v>241</v>
      </c>
      <c r="AS110">
        <v>254643</v>
      </c>
      <c r="AT110" t="s">
        <v>262</v>
      </c>
      <c r="AU110">
        <v>9752.0018</v>
      </c>
      <c r="AV110">
        <v>100</v>
      </c>
      <c r="AW110" s="173">
        <v>44407</v>
      </c>
      <c r="AX110" t="s">
        <v>295</v>
      </c>
      <c r="AY110" t="s">
        <v>245</v>
      </c>
    </row>
    <row r="111" spans="1:51" x14ac:dyDescent="0.2">
      <c r="A111" s="177">
        <v>1</v>
      </c>
      <c r="B111" s="178">
        <v>44404</v>
      </c>
      <c r="C111" s="177" t="s">
        <v>282</v>
      </c>
      <c r="D111" s="179">
        <v>210.86</v>
      </c>
      <c r="E111" s="177" t="s">
        <v>311</v>
      </c>
      <c r="F111" s="177" t="s">
        <v>243</v>
      </c>
      <c r="G111" s="177" t="s">
        <v>248</v>
      </c>
      <c r="H111" s="177">
        <v>1</v>
      </c>
      <c r="I111" s="177">
        <v>141000</v>
      </c>
      <c r="J111" s="177">
        <v>14610</v>
      </c>
      <c r="K111" s="177">
        <v>1</v>
      </c>
      <c r="L111" s="177" t="str">
        <f t="shared" si="6"/>
        <v>26/06/2021</v>
      </c>
      <c r="M111" s="177">
        <f t="shared" si="7"/>
        <v>44373</v>
      </c>
      <c r="N111" s="177">
        <v>10233504</v>
      </c>
      <c r="O111">
        <v>2093</v>
      </c>
      <c r="P111" t="str">
        <f>VLOOKUP(J111,Notes!$L$31:$M$165,2,FALSE)</f>
        <v>Airfares - NZ</v>
      </c>
      <c r="Q111">
        <v>3894011</v>
      </c>
      <c r="U111" t="s">
        <v>237</v>
      </c>
      <c r="V111" s="173">
        <v>44407</v>
      </c>
      <c r="Y111">
        <v>0</v>
      </c>
      <c r="AA111">
        <v>0</v>
      </c>
      <c r="AG111">
        <v>0</v>
      </c>
      <c r="AI111" t="s">
        <v>244</v>
      </c>
      <c r="AL111">
        <v>210.86</v>
      </c>
      <c r="AM111">
        <v>210.86</v>
      </c>
      <c r="AN111" t="s">
        <v>238</v>
      </c>
      <c r="AR111" t="s">
        <v>241</v>
      </c>
      <c r="AS111">
        <v>254643</v>
      </c>
      <c r="AT111" t="s">
        <v>262</v>
      </c>
      <c r="AU111">
        <v>9752.0018</v>
      </c>
      <c r="AV111">
        <v>100</v>
      </c>
      <c r="AW111" s="173">
        <v>44407</v>
      </c>
      <c r="AX111" t="s">
        <v>296</v>
      </c>
      <c r="AY111" t="s">
        <v>245</v>
      </c>
    </row>
    <row r="112" spans="1:51" x14ac:dyDescent="0.2">
      <c r="A112" s="177">
        <v>1</v>
      </c>
      <c r="B112" s="178">
        <v>44404</v>
      </c>
      <c r="C112" s="177" t="s">
        <v>297</v>
      </c>
      <c r="D112" s="179">
        <v>216.93</v>
      </c>
      <c r="E112" s="177" t="s">
        <v>311</v>
      </c>
      <c r="F112" s="177" t="s">
        <v>243</v>
      </c>
      <c r="G112" s="177" t="s">
        <v>248</v>
      </c>
      <c r="H112" s="177">
        <v>1</v>
      </c>
      <c r="I112" s="177">
        <v>141000</v>
      </c>
      <c r="J112" s="177">
        <v>14610</v>
      </c>
      <c r="K112" s="177">
        <v>1</v>
      </c>
      <c r="L112" s="177" t="str">
        <f t="shared" si="6"/>
        <v>08/02/2021</v>
      </c>
      <c r="M112" s="177">
        <f t="shared" si="7"/>
        <v>44235</v>
      </c>
      <c r="N112" s="177">
        <v>10233504</v>
      </c>
      <c r="O112">
        <v>2094</v>
      </c>
      <c r="P112" t="str">
        <f>VLOOKUP(J112,Notes!$L$31:$M$165,2,FALSE)</f>
        <v>Airfares - NZ</v>
      </c>
      <c r="Q112">
        <v>3894011</v>
      </c>
      <c r="U112" t="s">
        <v>237</v>
      </c>
      <c r="V112" s="173">
        <v>44407</v>
      </c>
      <c r="Y112">
        <v>0</v>
      </c>
      <c r="AA112">
        <v>0</v>
      </c>
      <c r="AG112">
        <v>0</v>
      </c>
      <c r="AI112" t="s">
        <v>244</v>
      </c>
      <c r="AL112">
        <v>216.93</v>
      </c>
      <c r="AM112">
        <v>216.93</v>
      </c>
      <c r="AN112" t="s">
        <v>238</v>
      </c>
      <c r="AR112" t="s">
        <v>241</v>
      </c>
      <c r="AS112">
        <v>254643</v>
      </c>
      <c r="AT112" t="s">
        <v>262</v>
      </c>
      <c r="AU112">
        <v>9752.0018</v>
      </c>
      <c r="AV112">
        <v>100</v>
      </c>
      <c r="AW112" s="173">
        <v>44407</v>
      </c>
      <c r="AX112" t="s">
        <v>298</v>
      </c>
      <c r="AY112" t="s">
        <v>245</v>
      </c>
    </row>
    <row r="113" spans="1:51" x14ac:dyDescent="0.2">
      <c r="A113" s="177">
        <v>1</v>
      </c>
      <c r="B113" s="178">
        <v>44404</v>
      </c>
      <c r="C113" s="177" t="s">
        <v>299</v>
      </c>
      <c r="D113" s="179">
        <v>130.38</v>
      </c>
      <c r="E113" s="177" t="s">
        <v>311</v>
      </c>
      <c r="F113" s="177" t="s">
        <v>243</v>
      </c>
      <c r="G113" s="177" t="s">
        <v>248</v>
      </c>
      <c r="H113" s="177">
        <v>1</v>
      </c>
      <c r="I113" s="177">
        <v>141000</v>
      </c>
      <c r="J113" s="177">
        <v>14610</v>
      </c>
      <c r="K113" s="177">
        <v>1</v>
      </c>
      <c r="L113" s="177" t="str">
        <f t="shared" si="6"/>
        <v>26/03/2021</v>
      </c>
      <c r="M113" s="177">
        <f t="shared" si="7"/>
        <v>44281</v>
      </c>
      <c r="N113" s="177">
        <v>10233504</v>
      </c>
      <c r="O113">
        <v>2095</v>
      </c>
      <c r="P113" t="str">
        <f>VLOOKUP(J113,Notes!$L$31:$M$165,2,FALSE)</f>
        <v>Airfares - NZ</v>
      </c>
      <c r="Q113">
        <v>3894011</v>
      </c>
      <c r="U113" t="s">
        <v>237</v>
      </c>
      <c r="V113" s="173">
        <v>44407</v>
      </c>
      <c r="Y113">
        <v>0</v>
      </c>
      <c r="AA113">
        <v>0</v>
      </c>
      <c r="AG113">
        <v>0</v>
      </c>
      <c r="AI113" t="s">
        <v>244</v>
      </c>
      <c r="AL113">
        <v>130.38</v>
      </c>
      <c r="AM113">
        <v>130.38</v>
      </c>
      <c r="AN113" t="s">
        <v>238</v>
      </c>
      <c r="AR113" t="s">
        <v>241</v>
      </c>
      <c r="AS113">
        <v>254643</v>
      </c>
      <c r="AT113" t="s">
        <v>262</v>
      </c>
      <c r="AU113">
        <v>9752.0018</v>
      </c>
      <c r="AV113">
        <v>100</v>
      </c>
      <c r="AW113" s="173">
        <v>44407</v>
      </c>
      <c r="AX113" t="s">
        <v>300</v>
      </c>
      <c r="AY113" t="s">
        <v>245</v>
      </c>
    </row>
    <row r="114" spans="1:51" x14ac:dyDescent="0.2">
      <c r="A114" s="177">
        <v>1</v>
      </c>
      <c r="B114" s="178">
        <v>44404</v>
      </c>
      <c r="C114" s="177" t="s">
        <v>301</v>
      </c>
      <c r="D114" s="179">
        <v>200.72</v>
      </c>
      <c r="E114" s="177" t="s">
        <v>311</v>
      </c>
      <c r="F114" s="177" t="s">
        <v>243</v>
      </c>
      <c r="G114" s="177" t="s">
        <v>248</v>
      </c>
      <c r="H114" s="177">
        <v>1</v>
      </c>
      <c r="I114" s="177">
        <v>141000</v>
      </c>
      <c r="J114" s="177">
        <v>14610</v>
      </c>
      <c r="K114" s="177">
        <v>1</v>
      </c>
      <c r="L114" s="177" t="str">
        <f t="shared" si="6"/>
        <v>01/06/2021</v>
      </c>
      <c r="M114" s="177">
        <f t="shared" si="7"/>
        <v>44348</v>
      </c>
      <c r="N114" s="177">
        <v>10233504</v>
      </c>
      <c r="O114">
        <v>2096</v>
      </c>
      <c r="P114" t="str">
        <f>VLOOKUP(J114,Notes!$L$31:$M$165,2,FALSE)</f>
        <v>Airfares - NZ</v>
      </c>
      <c r="Q114">
        <v>3894011</v>
      </c>
      <c r="U114" t="s">
        <v>237</v>
      </c>
      <c r="V114" s="173">
        <v>44407</v>
      </c>
      <c r="Y114">
        <v>0</v>
      </c>
      <c r="AA114">
        <v>0</v>
      </c>
      <c r="AG114">
        <v>0</v>
      </c>
      <c r="AI114" t="s">
        <v>244</v>
      </c>
      <c r="AL114">
        <v>200.72</v>
      </c>
      <c r="AM114">
        <v>200.72</v>
      </c>
      <c r="AN114" t="s">
        <v>238</v>
      </c>
      <c r="AR114" t="s">
        <v>241</v>
      </c>
      <c r="AS114">
        <v>254643</v>
      </c>
      <c r="AT114" t="s">
        <v>262</v>
      </c>
      <c r="AU114">
        <v>9752.0018</v>
      </c>
      <c r="AV114">
        <v>100</v>
      </c>
      <c r="AW114" s="173">
        <v>44407</v>
      </c>
      <c r="AX114" t="s">
        <v>302</v>
      </c>
      <c r="AY114" t="s">
        <v>245</v>
      </c>
    </row>
    <row r="115" spans="1:51" x14ac:dyDescent="0.2">
      <c r="A115" s="177">
        <v>1</v>
      </c>
      <c r="B115" s="178">
        <v>44404</v>
      </c>
      <c r="C115" s="177" t="s">
        <v>303</v>
      </c>
      <c r="D115" s="179">
        <v>-202.38</v>
      </c>
      <c r="E115" s="177" t="s">
        <v>311</v>
      </c>
      <c r="F115" s="177" t="s">
        <v>243</v>
      </c>
      <c r="G115" s="177" t="s">
        <v>248</v>
      </c>
      <c r="H115" s="177">
        <v>1</v>
      </c>
      <c r="I115" s="177">
        <v>141000</v>
      </c>
      <c r="J115" s="177">
        <v>14610</v>
      </c>
      <c r="K115" s="177">
        <v>1</v>
      </c>
      <c r="L115" s="177" t="str">
        <f t="shared" si="6"/>
        <v>01/08/2021</v>
      </c>
      <c r="M115" s="177">
        <f t="shared" si="7"/>
        <v>44409</v>
      </c>
      <c r="N115" s="177">
        <v>10233504</v>
      </c>
      <c r="O115">
        <v>2097</v>
      </c>
      <c r="P115" t="str">
        <f>VLOOKUP(J115,Notes!$L$31:$M$165,2,FALSE)</f>
        <v>Airfares - NZ</v>
      </c>
      <c r="Q115">
        <v>3894011</v>
      </c>
      <c r="U115" t="s">
        <v>237</v>
      </c>
      <c r="V115" s="173">
        <v>44407</v>
      </c>
      <c r="Y115">
        <v>0</v>
      </c>
      <c r="AA115">
        <v>0</v>
      </c>
      <c r="AG115">
        <v>0</v>
      </c>
      <c r="AI115" t="s">
        <v>244</v>
      </c>
      <c r="AL115">
        <v>-202.38</v>
      </c>
      <c r="AM115">
        <v>-202.38</v>
      </c>
      <c r="AN115" t="s">
        <v>238</v>
      </c>
      <c r="AR115" t="s">
        <v>241</v>
      </c>
      <c r="AS115">
        <v>254643</v>
      </c>
      <c r="AT115" t="s">
        <v>262</v>
      </c>
      <c r="AU115">
        <v>9752.0018</v>
      </c>
      <c r="AV115">
        <v>100</v>
      </c>
      <c r="AW115" s="173">
        <v>44407</v>
      </c>
      <c r="AX115" t="s">
        <v>304</v>
      </c>
      <c r="AY115" t="s">
        <v>245</v>
      </c>
    </row>
    <row r="116" spans="1:51" x14ac:dyDescent="0.2">
      <c r="A116" s="177">
        <v>1</v>
      </c>
      <c r="B116" s="178">
        <v>44404</v>
      </c>
      <c r="C116" s="177" t="s">
        <v>305</v>
      </c>
      <c r="D116" s="179">
        <v>-10</v>
      </c>
      <c r="E116" s="177" t="s">
        <v>311</v>
      </c>
      <c r="F116" s="177" t="s">
        <v>243</v>
      </c>
      <c r="G116" s="177" t="s">
        <v>248</v>
      </c>
      <c r="H116" s="177">
        <v>1</v>
      </c>
      <c r="I116" s="177">
        <v>141000</v>
      </c>
      <c r="J116" s="177">
        <v>14610</v>
      </c>
      <c r="K116" s="177">
        <v>1</v>
      </c>
      <c r="L116" s="177" t="str">
        <f t="shared" si="6"/>
        <v>26/03/2021</v>
      </c>
      <c r="M116" s="177">
        <f t="shared" si="7"/>
        <v>44281</v>
      </c>
      <c r="N116" s="177">
        <v>10233504</v>
      </c>
      <c r="O116">
        <v>2098</v>
      </c>
      <c r="P116" t="str">
        <f>VLOOKUP(J116,Notes!$L$31:$M$165,2,FALSE)</f>
        <v>Airfares - NZ</v>
      </c>
      <c r="Q116">
        <v>3894011</v>
      </c>
      <c r="U116" t="s">
        <v>237</v>
      </c>
      <c r="V116" s="173">
        <v>44407</v>
      </c>
      <c r="Y116">
        <v>0</v>
      </c>
      <c r="AA116">
        <v>0</v>
      </c>
      <c r="AG116">
        <v>0</v>
      </c>
      <c r="AI116" t="s">
        <v>244</v>
      </c>
      <c r="AL116">
        <v>-10</v>
      </c>
      <c r="AM116">
        <v>-10</v>
      </c>
      <c r="AN116" t="s">
        <v>238</v>
      </c>
      <c r="AR116" t="s">
        <v>241</v>
      </c>
      <c r="AS116">
        <v>254643</v>
      </c>
      <c r="AT116" t="s">
        <v>262</v>
      </c>
      <c r="AU116">
        <v>9752.0018</v>
      </c>
      <c r="AV116">
        <v>100</v>
      </c>
      <c r="AW116" s="173">
        <v>44407</v>
      </c>
      <c r="AX116" t="s">
        <v>306</v>
      </c>
      <c r="AY116" t="s">
        <v>245</v>
      </c>
    </row>
    <row r="117" spans="1:51" x14ac:dyDescent="0.2">
      <c r="A117" s="177">
        <v>1</v>
      </c>
      <c r="B117" s="178">
        <v>44404</v>
      </c>
      <c r="C117" s="177" t="s">
        <v>272</v>
      </c>
      <c r="D117" s="179">
        <v>-10</v>
      </c>
      <c r="E117" s="177" t="s">
        <v>311</v>
      </c>
      <c r="F117" s="177" t="s">
        <v>243</v>
      </c>
      <c r="G117" s="177" t="s">
        <v>248</v>
      </c>
      <c r="H117" s="177">
        <v>1</v>
      </c>
      <c r="I117" s="177">
        <v>141000</v>
      </c>
      <c r="J117" s="177">
        <v>14610</v>
      </c>
      <c r="K117" s="177">
        <v>1</v>
      </c>
      <c r="L117" s="177" t="str">
        <f t="shared" si="6"/>
        <v>25/06/2021</v>
      </c>
      <c r="M117" s="177">
        <f t="shared" si="7"/>
        <v>44372</v>
      </c>
      <c r="N117" s="177">
        <v>10233504</v>
      </c>
      <c r="O117">
        <v>2099</v>
      </c>
      <c r="P117" t="str">
        <f>VLOOKUP(J117,Notes!$L$31:$M$165,2,FALSE)</f>
        <v>Airfares - NZ</v>
      </c>
      <c r="Q117">
        <v>3894011</v>
      </c>
      <c r="U117" t="s">
        <v>237</v>
      </c>
      <c r="V117" s="173">
        <v>44407</v>
      </c>
      <c r="Y117">
        <v>0</v>
      </c>
      <c r="AA117">
        <v>0</v>
      </c>
      <c r="AG117">
        <v>0</v>
      </c>
      <c r="AI117" t="s">
        <v>244</v>
      </c>
      <c r="AL117">
        <v>-10</v>
      </c>
      <c r="AM117">
        <v>-10</v>
      </c>
      <c r="AN117" t="s">
        <v>238</v>
      </c>
      <c r="AR117" t="s">
        <v>241</v>
      </c>
      <c r="AS117">
        <v>254643</v>
      </c>
      <c r="AT117" t="s">
        <v>262</v>
      </c>
      <c r="AU117">
        <v>9752.0018</v>
      </c>
      <c r="AV117">
        <v>100</v>
      </c>
      <c r="AW117" s="173">
        <v>44407</v>
      </c>
      <c r="AX117" t="s">
        <v>307</v>
      </c>
      <c r="AY117" t="s">
        <v>245</v>
      </c>
    </row>
    <row r="118" spans="1:51" x14ac:dyDescent="0.2">
      <c r="A118" s="177">
        <v>1</v>
      </c>
      <c r="B118" s="178">
        <v>44404</v>
      </c>
      <c r="C118" s="177" t="s">
        <v>280</v>
      </c>
      <c r="D118" s="179">
        <v>-10</v>
      </c>
      <c r="E118" s="177" t="s">
        <v>311</v>
      </c>
      <c r="F118" s="177" t="s">
        <v>243</v>
      </c>
      <c r="G118" s="177" t="s">
        <v>248</v>
      </c>
      <c r="H118" s="177">
        <v>1</v>
      </c>
      <c r="I118" s="177">
        <v>141000</v>
      </c>
      <c r="J118" s="177">
        <v>14610</v>
      </c>
      <c r="K118" s="177">
        <v>1</v>
      </c>
      <c r="L118" s="177" t="str">
        <f t="shared" si="6"/>
        <v>26/06/2021</v>
      </c>
      <c r="M118" s="177">
        <f t="shared" si="7"/>
        <v>44373</v>
      </c>
      <c r="N118" s="177">
        <v>10233504</v>
      </c>
      <c r="O118">
        <v>2100</v>
      </c>
      <c r="P118" t="str">
        <f>VLOOKUP(J118,Notes!$L$31:$M$165,2,FALSE)</f>
        <v>Airfares - NZ</v>
      </c>
      <c r="Q118">
        <v>3894011</v>
      </c>
      <c r="U118" t="s">
        <v>237</v>
      </c>
      <c r="V118" s="173">
        <v>44407</v>
      </c>
      <c r="Y118">
        <v>0</v>
      </c>
      <c r="AA118">
        <v>0</v>
      </c>
      <c r="AG118">
        <v>0</v>
      </c>
      <c r="AI118" t="s">
        <v>244</v>
      </c>
      <c r="AL118">
        <v>-10</v>
      </c>
      <c r="AM118">
        <v>-10</v>
      </c>
      <c r="AN118" t="s">
        <v>238</v>
      </c>
      <c r="AR118" t="s">
        <v>241</v>
      </c>
      <c r="AS118">
        <v>254643</v>
      </c>
      <c r="AT118" t="s">
        <v>262</v>
      </c>
      <c r="AU118">
        <v>9752.0018</v>
      </c>
      <c r="AV118">
        <v>100</v>
      </c>
      <c r="AW118" s="173">
        <v>44407</v>
      </c>
      <c r="AX118" t="s">
        <v>308</v>
      </c>
      <c r="AY118" t="s">
        <v>245</v>
      </c>
    </row>
    <row r="119" spans="1:51" x14ac:dyDescent="0.2">
      <c r="A119" s="177">
        <v>1</v>
      </c>
      <c r="B119" s="178">
        <v>44404</v>
      </c>
      <c r="C119" s="177" t="s">
        <v>309</v>
      </c>
      <c r="D119" s="179">
        <v>-5.85</v>
      </c>
      <c r="E119" s="177" t="s">
        <v>311</v>
      </c>
      <c r="F119" s="177" t="s">
        <v>243</v>
      </c>
      <c r="G119" s="177" t="s">
        <v>248</v>
      </c>
      <c r="H119" s="177">
        <v>1</v>
      </c>
      <c r="I119" s="177">
        <v>141000</v>
      </c>
      <c r="J119" s="177">
        <v>14610</v>
      </c>
      <c r="K119" s="177">
        <v>1</v>
      </c>
      <c r="L119" s="177" t="str">
        <f t="shared" si="6"/>
        <v>01/08/2021</v>
      </c>
      <c r="M119" s="177">
        <f t="shared" si="7"/>
        <v>44409</v>
      </c>
      <c r="N119" s="177">
        <v>10233504</v>
      </c>
      <c r="O119">
        <v>2101</v>
      </c>
      <c r="P119" t="str">
        <f>VLOOKUP(J119,Notes!$L$31:$M$165,2,FALSE)</f>
        <v>Airfares - NZ</v>
      </c>
      <c r="Q119">
        <v>3894011</v>
      </c>
      <c r="U119" t="s">
        <v>237</v>
      </c>
      <c r="V119" s="173">
        <v>44407</v>
      </c>
      <c r="Y119">
        <v>0</v>
      </c>
      <c r="AA119">
        <v>0</v>
      </c>
      <c r="AG119">
        <v>0</v>
      </c>
      <c r="AI119" t="s">
        <v>244</v>
      </c>
      <c r="AL119">
        <v>-5.85</v>
      </c>
      <c r="AM119">
        <v>-5.85</v>
      </c>
      <c r="AN119" t="s">
        <v>238</v>
      </c>
      <c r="AR119" t="s">
        <v>241</v>
      </c>
      <c r="AS119">
        <v>254643</v>
      </c>
      <c r="AT119" t="s">
        <v>262</v>
      </c>
      <c r="AU119">
        <v>9752.0018</v>
      </c>
      <c r="AV119">
        <v>100</v>
      </c>
      <c r="AW119" s="173">
        <v>44407</v>
      </c>
      <c r="AX119" t="s">
        <v>310</v>
      </c>
      <c r="AY119" t="s">
        <v>245</v>
      </c>
    </row>
    <row r="120" spans="1:51" x14ac:dyDescent="0.2">
      <c r="A120" s="177">
        <v>1</v>
      </c>
      <c r="B120" s="178">
        <v>44404</v>
      </c>
      <c r="C120" s="177" t="s">
        <v>274</v>
      </c>
      <c r="D120" s="179">
        <v>-180.07</v>
      </c>
      <c r="E120" s="177" t="s">
        <v>242</v>
      </c>
      <c r="F120" s="177" t="s">
        <v>243</v>
      </c>
      <c r="G120" s="177" t="s">
        <v>248</v>
      </c>
      <c r="H120" s="177">
        <v>1</v>
      </c>
      <c r="I120" s="177">
        <v>141000</v>
      </c>
      <c r="J120" s="177">
        <v>14610</v>
      </c>
      <c r="K120" s="177">
        <v>1</v>
      </c>
      <c r="L120" s="177" t="str">
        <f t="shared" si="6"/>
        <v>25/06/2021</v>
      </c>
      <c r="M120" s="177">
        <f t="shared" si="7"/>
        <v>44372</v>
      </c>
      <c r="N120" s="177">
        <v>10233519</v>
      </c>
      <c r="O120">
        <v>590</v>
      </c>
      <c r="P120" t="str">
        <f>VLOOKUP(J120,Notes!$L$31:$M$165,2,FALSE)</f>
        <v>Airfares - NZ</v>
      </c>
      <c r="Q120">
        <v>3894012</v>
      </c>
      <c r="U120" t="s">
        <v>237</v>
      </c>
      <c r="V120" s="173">
        <v>44407</v>
      </c>
      <c r="Y120">
        <v>0</v>
      </c>
      <c r="AA120">
        <v>0</v>
      </c>
      <c r="AG120">
        <v>0</v>
      </c>
      <c r="AI120" t="s">
        <v>244</v>
      </c>
      <c r="AL120">
        <v>-180.07</v>
      </c>
      <c r="AM120">
        <v>-180.07</v>
      </c>
      <c r="AN120" t="s">
        <v>238</v>
      </c>
      <c r="AR120" t="s">
        <v>241</v>
      </c>
      <c r="AS120">
        <v>254643</v>
      </c>
      <c r="AT120" t="s">
        <v>262</v>
      </c>
      <c r="AU120" t="s">
        <v>312</v>
      </c>
      <c r="AV120">
        <v>100</v>
      </c>
      <c r="AW120" s="173">
        <v>44407</v>
      </c>
      <c r="AX120" t="s">
        <v>313</v>
      </c>
      <c r="AY120" t="s">
        <v>245</v>
      </c>
    </row>
    <row r="121" spans="1:51" x14ac:dyDescent="0.2">
      <c r="A121" s="177">
        <v>1</v>
      </c>
      <c r="B121" s="178">
        <v>44404</v>
      </c>
      <c r="C121" s="177" t="s">
        <v>282</v>
      </c>
      <c r="D121" s="179">
        <v>-210.86</v>
      </c>
      <c r="E121" s="177" t="s">
        <v>242</v>
      </c>
      <c r="F121" s="177" t="s">
        <v>243</v>
      </c>
      <c r="G121" s="177" t="s">
        <v>248</v>
      </c>
      <c r="H121" s="177">
        <v>1</v>
      </c>
      <c r="I121" s="177">
        <v>141000</v>
      </c>
      <c r="J121" s="177">
        <v>14610</v>
      </c>
      <c r="K121" s="177">
        <v>1</v>
      </c>
      <c r="L121" s="177" t="str">
        <f t="shared" si="6"/>
        <v>26/06/2021</v>
      </c>
      <c r="M121" s="177">
        <f t="shared" si="7"/>
        <v>44373</v>
      </c>
      <c r="N121" s="177">
        <v>10233519</v>
      </c>
      <c r="O121">
        <v>591</v>
      </c>
      <c r="P121" t="str">
        <f>VLOOKUP(J121,Notes!$L$31:$M$165,2,FALSE)</f>
        <v>Airfares - NZ</v>
      </c>
      <c r="Q121">
        <v>3894012</v>
      </c>
      <c r="U121" t="s">
        <v>237</v>
      </c>
      <c r="V121" s="173">
        <v>44407</v>
      </c>
      <c r="Y121">
        <v>0</v>
      </c>
      <c r="AA121">
        <v>0</v>
      </c>
      <c r="AG121">
        <v>0</v>
      </c>
      <c r="AI121" t="s">
        <v>244</v>
      </c>
      <c r="AL121">
        <v>-210.86</v>
      </c>
      <c r="AM121">
        <v>-210.86</v>
      </c>
      <c r="AN121" t="s">
        <v>238</v>
      </c>
      <c r="AR121" t="s">
        <v>241</v>
      </c>
      <c r="AS121">
        <v>254643</v>
      </c>
      <c r="AT121" t="s">
        <v>262</v>
      </c>
      <c r="AU121" t="s">
        <v>312</v>
      </c>
      <c r="AV121">
        <v>100</v>
      </c>
      <c r="AW121" s="173">
        <v>44407</v>
      </c>
      <c r="AX121" t="s">
        <v>314</v>
      </c>
      <c r="AY121" t="s">
        <v>245</v>
      </c>
    </row>
    <row r="122" spans="1:51" x14ac:dyDescent="0.2">
      <c r="A122" s="177">
        <v>1</v>
      </c>
      <c r="B122" s="178">
        <v>44404</v>
      </c>
      <c r="C122" s="177" t="s">
        <v>297</v>
      </c>
      <c r="D122" s="179">
        <v>-216.93</v>
      </c>
      <c r="E122" s="177" t="s">
        <v>242</v>
      </c>
      <c r="F122" s="177" t="s">
        <v>243</v>
      </c>
      <c r="G122" s="177" t="s">
        <v>248</v>
      </c>
      <c r="H122" s="177">
        <v>1</v>
      </c>
      <c r="I122" s="177">
        <v>141000</v>
      </c>
      <c r="J122" s="177">
        <v>14610</v>
      </c>
      <c r="K122" s="177">
        <v>1</v>
      </c>
      <c r="L122" s="177" t="str">
        <f t="shared" si="6"/>
        <v>08/02/2021</v>
      </c>
      <c r="M122" s="177">
        <f t="shared" si="7"/>
        <v>44235</v>
      </c>
      <c r="N122" s="177">
        <v>10233519</v>
      </c>
      <c r="O122">
        <v>592</v>
      </c>
      <c r="P122" t="str">
        <f>VLOOKUP(J122,Notes!$L$31:$M$165,2,FALSE)</f>
        <v>Airfares - NZ</v>
      </c>
      <c r="Q122">
        <v>3894012</v>
      </c>
      <c r="U122" t="s">
        <v>237</v>
      </c>
      <c r="V122" s="173">
        <v>44407</v>
      </c>
      <c r="Y122">
        <v>0</v>
      </c>
      <c r="AA122">
        <v>0</v>
      </c>
      <c r="AG122">
        <v>0</v>
      </c>
      <c r="AI122" t="s">
        <v>244</v>
      </c>
      <c r="AL122">
        <v>-216.93</v>
      </c>
      <c r="AM122">
        <v>-216.93</v>
      </c>
      <c r="AN122" t="s">
        <v>238</v>
      </c>
      <c r="AR122" t="s">
        <v>241</v>
      </c>
      <c r="AS122">
        <v>254643</v>
      </c>
      <c r="AT122" t="s">
        <v>262</v>
      </c>
      <c r="AU122" t="s">
        <v>312</v>
      </c>
      <c r="AV122">
        <v>100</v>
      </c>
      <c r="AW122" s="173">
        <v>44407</v>
      </c>
      <c r="AX122" t="s">
        <v>315</v>
      </c>
      <c r="AY122" t="s">
        <v>245</v>
      </c>
    </row>
    <row r="123" spans="1:51" x14ac:dyDescent="0.2">
      <c r="A123" s="177">
        <v>1</v>
      </c>
      <c r="B123" s="178">
        <v>44404</v>
      </c>
      <c r="C123" s="177" t="s">
        <v>299</v>
      </c>
      <c r="D123" s="179">
        <v>-130.38</v>
      </c>
      <c r="E123" s="177" t="s">
        <v>242</v>
      </c>
      <c r="F123" s="177" t="s">
        <v>243</v>
      </c>
      <c r="G123" s="177" t="s">
        <v>248</v>
      </c>
      <c r="H123" s="177">
        <v>1</v>
      </c>
      <c r="I123" s="177">
        <v>141000</v>
      </c>
      <c r="J123" s="177">
        <v>14610</v>
      </c>
      <c r="K123" s="177">
        <v>1</v>
      </c>
      <c r="L123" s="177" t="str">
        <f t="shared" si="6"/>
        <v>26/03/2021</v>
      </c>
      <c r="M123" s="177">
        <f t="shared" si="7"/>
        <v>44281</v>
      </c>
      <c r="N123" s="177">
        <v>10233519</v>
      </c>
      <c r="O123">
        <v>593</v>
      </c>
      <c r="P123" t="str">
        <f>VLOOKUP(J123,Notes!$L$31:$M$165,2,FALSE)</f>
        <v>Airfares - NZ</v>
      </c>
      <c r="Q123">
        <v>3894012</v>
      </c>
      <c r="U123" t="s">
        <v>237</v>
      </c>
      <c r="V123" s="173">
        <v>44407</v>
      </c>
      <c r="Y123">
        <v>0</v>
      </c>
      <c r="AA123">
        <v>0</v>
      </c>
      <c r="AG123">
        <v>0</v>
      </c>
      <c r="AI123" t="s">
        <v>244</v>
      </c>
      <c r="AL123">
        <v>-130.38</v>
      </c>
      <c r="AM123">
        <v>-130.38</v>
      </c>
      <c r="AN123" t="s">
        <v>238</v>
      </c>
      <c r="AR123" t="s">
        <v>241</v>
      </c>
      <c r="AS123">
        <v>254643</v>
      </c>
      <c r="AT123" t="s">
        <v>262</v>
      </c>
      <c r="AU123" t="s">
        <v>312</v>
      </c>
      <c r="AV123">
        <v>100</v>
      </c>
      <c r="AW123" s="173">
        <v>44407</v>
      </c>
      <c r="AX123" t="s">
        <v>316</v>
      </c>
      <c r="AY123" t="s">
        <v>245</v>
      </c>
    </row>
    <row r="124" spans="1:51" x14ac:dyDescent="0.2">
      <c r="A124" s="177">
        <v>1</v>
      </c>
      <c r="B124" s="178">
        <v>44404</v>
      </c>
      <c r="C124" s="177" t="s">
        <v>301</v>
      </c>
      <c r="D124" s="179">
        <v>-200.72</v>
      </c>
      <c r="E124" s="177" t="s">
        <v>242</v>
      </c>
      <c r="F124" s="177" t="s">
        <v>243</v>
      </c>
      <c r="G124" s="177" t="s">
        <v>248</v>
      </c>
      <c r="H124" s="177">
        <v>1</v>
      </c>
      <c r="I124" s="177">
        <v>141000</v>
      </c>
      <c r="J124" s="177">
        <v>14610</v>
      </c>
      <c r="K124" s="177">
        <v>1</v>
      </c>
      <c r="L124" s="177" t="str">
        <f t="shared" si="6"/>
        <v>01/06/2021</v>
      </c>
      <c r="M124" s="177">
        <f t="shared" si="7"/>
        <v>44348</v>
      </c>
      <c r="N124" s="177">
        <v>10233519</v>
      </c>
      <c r="O124">
        <v>594</v>
      </c>
      <c r="P124" t="str">
        <f>VLOOKUP(J124,Notes!$L$31:$M$165,2,FALSE)</f>
        <v>Airfares - NZ</v>
      </c>
      <c r="Q124">
        <v>3894012</v>
      </c>
      <c r="U124" t="s">
        <v>237</v>
      </c>
      <c r="V124" s="173">
        <v>44407</v>
      </c>
      <c r="Y124">
        <v>0</v>
      </c>
      <c r="AA124">
        <v>0</v>
      </c>
      <c r="AG124">
        <v>0</v>
      </c>
      <c r="AI124" t="s">
        <v>244</v>
      </c>
      <c r="AL124">
        <v>-200.72</v>
      </c>
      <c r="AM124">
        <v>-200.72</v>
      </c>
      <c r="AN124" t="s">
        <v>238</v>
      </c>
      <c r="AR124" t="s">
        <v>241</v>
      </c>
      <c r="AS124">
        <v>254643</v>
      </c>
      <c r="AT124" t="s">
        <v>262</v>
      </c>
      <c r="AU124" t="s">
        <v>312</v>
      </c>
      <c r="AV124">
        <v>100</v>
      </c>
      <c r="AW124" s="173">
        <v>44407</v>
      </c>
      <c r="AX124" t="s">
        <v>317</v>
      </c>
      <c r="AY124" t="s">
        <v>245</v>
      </c>
    </row>
    <row r="126" spans="1:51" x14ac:dyDescent="0.2">
      <c r="D126" s="174">
        <f>SUM(D105:D124)</f>
        <v>0</v>
      </c>
    </row>
    <row r="129" spans="1:51" x14ac:dyDescent="0.2">
      <c r="A129" s="177">
        <v>1</v>
      </c>
      <c r="B129" s="178">
        <v>44404</v>
      </c>
      <c r="C129" s="177" t="s">
        <v>382</v>
      </c>
      <c r="D129" s="179">
        <v>62.1</v>
      </c>
      <c r="E129" s="177" t="s">
        <v>242</v>
      </c>
      <c r="F129" s="177" t="s">
        <v>243</v>
      </c>
      <c r="G129" s="177" t="s">
        <v>248</v>
      </c>
      <c r="H129" s="177">
        <v>1</v>
      </c>
      <c r="I129" s="177">
        <v>141000</v>
      </c>
      <c r="J129" s="177">
        <v>14630</v>
      </c>
      <c r="K129" s="177">
        <v>1</v>
      </c>
      <c r="L129" s="177" t="str">
        <f t="shared" ref="L129:L138" si="8">RIGHT(C129,10)</f>
        <v>Debbie ROT</v>
      </c>
      <c r="M129" s="177" t="e">
        <f t="shared" ref="M129:M138" si="9">DATEVALUE(L129)</f>
        <v>#VALUE!</v>
      </c>
      <c r="N129" s="177">
        <v>10233500</v>
      </c>
      <c r="O129">
        <v>2119</v>
      </c>
      <c r="P129" t="str">
        <f>VLOOKUP(J129,Notes!$L$31:$M$165,2,FALSE)</f>
        <v>Car Hire</v>
      </c>
      <c r="Q129">
        <v>3894011</v>
      </c>
      <c r="U129" t="s">
        <v>237</v>
      </c>
      <c r="V129" s="173">
        <v>44407</v>
      </c>
      <c r="Y129">
        <v>0</v>
      </c>
      <c r="AA129">
        <v>0</v>
      </c>
      <c r="AG129">
        <v>0</v>
      </c>
      <c r="AI129" t="s">
        <v>244</v>
      </c>
      <c r="AL129">
        <v>62.1</v>
      </c>
      <c r="AM129">
        <v>62.1</v>
      </c>
      <c r="AN129" t="s">
        <v>238</v>
      </c>
      <c r="AR129" t="s">
        <v>241</v>
      </c>
      <c r="AS129">
        <v>254643</v>
      </c>
      <c r="AT129" t="s">
        <v>262</v>
      </c>
      <c r="AU129">
        <v>9752.0018</v>
      </c>
      <c r="AV129">
        <v>100</v>
      </c>
      <c r="AW129" s="173">
        <v>44407</v>
      </c>
      <c r="AX129" t="s">
        <v>383</v>
      </c>
      <c r="AY129" t="s">
        <v>245</v>
      </c>
    </row>
    <row r="130" spans="1:51" x14ac:dyDescent="0.2">
      <c r="A130" s="177">
        <v>1</v>
      </c>
      <c r="B130" s="178">
        <v>44404</v>
      </c>
      <c r="C130" s="177" t="s">
        <v>382</v>
      </c>
      <c r="D130" s="179">
        <v>1.39</v>
      </c>
      <c r="E130" s="177" t="s">
        <v>242</v>
      </c>
      <c r="F130" s="177" t="s">
        <v>243</v>
      </c>
      <c r="G130" s="177" t="s">
        <v>248</v>
      </c>
      <c r="H130" s="177">
        <v>1</v>
      </c>
      <c r="I130" s="177">
        <v>141000</v>
      </c>
      <c r="J130" s="177">
        <v>14630</v>
      </c>
      <c r="K130" s="177">
        <v>1</v>
      </c>
      <c r="L130" s="177" t="str">
        <f t="shared" si="8"/>
        <v>Debbie ROT</v>
      </c>
      <c r="M130" s="177" t="e">
        <f t="shared" si="9"/>
        <v>#VALUE!</v>
      </c>
      <c r="N130" s="177">
        <v>10233500</v>
      </c>
      <c r="O130">
        <v>2120</v>
      </c>
      <c r="P130" t="str">
        <f>VLOOKUP(J130,Notes!$L$31:$M$165,2,FALSE)</f>
        <v>Car Hire</v>
      </c>
      <c r="Q130">
        <v>3894011</v>
      </c>
      <c r="U130" t="s">
        <v>237</v>
      </c>
      <c r="V130" s="173">
        <v>44407</v>
      </c>
      <c r="Y130">
        <v>0</v>
      </c>
      <c r="AA130">
        <v>0</v>
      </c>
      <c r="AG130">
        <v>0</v>
      </c>
      <c r="AI130" t="s">
        <v>244</v>
      </c>
      <c r="AL130">
        <v>1.39</v>
      </c>
      <c r="AM130">
        <v>1.39</v>
      </c>
      <c r="AN130" t="s">
        <v>238</v>
      </c>
      <c r="AR130" t="s">
        <v>241</v>
      </c>
      <c r="AS130">
        <v>254643</v>
      </c>
      <c r="AT130" t="s">
        <v>262</v>
      </c>
      <c r="AU130">
        <v>9752.0018</v>
      </c>
      <c r="AV130">
        <v>100</v>
      </c>
      <c r="AW130" s="173">
        <v>44407</v>
      </c>
      <c r="AX130" t="s">
        <v>384</v>
      </c>
      <c r="AY130" t="s">
        <v>245</v>
      </c>
    </row>
    <row r="131" spans="1:51" x14ac:dyDescent="0.2">
      <c r="A131" s="177">
        <v>1</v>
      </c>
      <c r="B131" s="178">
        <v>44404</v>
      </c>
      <c r="C131" s="177" t="s">
        <v>382</v>
      </c>
      <c r="D131" s="179">
        <v>45</v>
      </c>
      <c r="E131" s="177" t="s">
        <v>242</v>
      </c>
      <c r="F131" s="177" t="s">
        <v>243</v>
      </c>
      <c r="G131" s="177" t="s">
        <v>248</v>
      </c>
      <c r="H131" s="177">
        <v>1</v>
      </c>
      <c r="I131" s="177">
        <v>141000</v>
      </c>
      <c r="J131" s="177">
        <v>14630</v>
      </c>
      <c r="K131" s="177">
        <v>1</v>
      </c>
      <c r="L131" s="177" t="str">
        <f t="shared" si="8"/>
        <v>Debbie ROT</v>
      </c>
      <c r="M131" s="177" t="e">
        <f t="shared" si="9"/>
        <v>#VALUE!</v>
      </c>
      <c r="N131" s="177">
        <v>10233500</v>
      </c>
      <c r="O131">
        <v>2121</v>
      </c>
      <c r="P131" t="str">
        <f>VLOOKUP(J131,Notes!$L$31:$M$165,2,FALSE)</f>
        <v>Car Hire</v>
      </c>
      <c r="Q131">
        <v>3894011</v>
      </c>
      <c r="U131" t="s">
        <v>237</v>
      </c>
      <c r="V131" s="173">
        <v>44407</v>
      </c>
      <c r="Y131">
        <v>0</v>
      </c>
      <c r="AA131">
        <v>0</v>
      </c>
      <c r="AG131">
        <v>0</v>
      </c>
      <c r="AI131" t="s">
        <v>244</v>
      </c>
      <c r="AL131">
        <v>45</v>
      </c>
      <c r="AM131">
        <v>45</v>
      </c>
      <c r="AN131" t="s">
        <v>238</v>
      </c>
      <c r="AR131" t="s">
        <v>241</v>
      </c>
      <c r="AS131">
        <v>254643</v>
      </c>
      <c r="AT131" t="s">
        <v>262</v>
      </c>
      <c r="AU131">
        <v>9752.0018</v>
      </c>
      <c r="AV131">
        <v>100</v>
      </c>
      <c r="AW131" s="173">
        <v>44407</v>
      </c>
      <c r="AX131" t="s">
        <v>385</v>
      </c>
      <c r="AY131" t="s">
        <v>245</v>
      </c>
    </row>
    <row r="132" spans="1:51" x14ac:dyDescent="0.2">
      <c r="A132" s="177">
        <v>1</v>
      </c>
      <c r="B132" s="178">
        <v>44404</v>
      </c>
      <c r="C132" s="177" t="s">
        <v>386</v>
      </c>
      <c r="D132" s="179">
        <v>93.1</v>
      </c>
      <c r="E132" s="177" t="s">
        <v>242</v>
      </c>
      <c r="F132" s="177" t="s">
        <v>243</v>
      </c>
      <c r="G132" s="177" t="s">
        <v>248</v>
      </c>
      <c r="H132" s="177">
        <v>1</v>
      </c>
      <c r="I132" s="177">
        <v>141000</v>
      </c>
      <c r="J132" s="177">
        <v>14630</v>
      </c>
      <c r="K132" s="177">
        <v>1</v>
      </c>
      <c r="L132" s="177" t="str">
        <f t="shared" si="8"/>
        <v>01/07/2021</v>
      </c>
      <c r="M132" s="177">
        <f t="shared" si="9"/>
        <v>44378</v>
      </c>
      <c r="N132" s="177">
        <v>10233500</v>
      </c>
      <c r="O132">
        <v>2122</v>
      </c>
      <c r="P132" t="str">
        <f>VLOOKUP(J132,Notes!$L$31:$M$165,2,FALSE)</f>
        <v>Car Hire</v>
      </c>
      <c r="Q132">
        <v>3894011</v>
      </c>
      <c r="U132" t="s">
        <v>237</v>
      </c>
      <c r="V132" s="173">
        <v>44407</v>
      </c>
      <c r="Y132">
        <v>0</v>
      </c>
      <c r="AA132">
        <v>0</v>
      </c>
      <c r="AG132">
        <v>0</v>
      </c>
      <c r="AI132" t="s">
        <v>244</v>
      </c>
      <c r="AL132">
        <v>93.1</v>
      </c>
      <c r="AM132">
        <v>93.1</v>
      </c>
      <c r="AN132" t="s">
        <v>238</v>
      </c>
      <c r="AR132" t="s">
        <v>241</v>
      </c>
      <c r="AS132">
        <v>254643</v>
      </c>
      <c r="AT132" t="s">
        <v>262</v>
      </c>
      <c r="AU132">
        <v>9752.0018</v>
      </c>
      <c r="AV132">
        <v>100</v>
      </c>
      <c r="AW132" s="173">
        <v>44407</v>
      </c>
      <c r="AX132" t="s">
        <v>387</v>
      </c>
      <c r="AY132" t="s">
        <v>245</v>
      </c>
    </row>
    <row r="133" spans="1:51" x14ac:dyDescent="0.2">
      <c r="A133" s="177">
        <v>1</v>
      </c>
      <c r="B133" s="178">
        <v>44404</v>
      </c>
      <c r="C133" s="177" t="s">
        <v>276</v>
      </c>
      <c r="D133" s="179">
        <v>5.5</v>
      </c>
      <c r="E133" s="177" t="s">
        <v>242</v>
      </c>
      <c r="F133" s="177" t="s">
        <v>243</v>
      </c>
      <c r="G133" s="177" t="s">
        <v>248</v>
      </c>
      <c r="H133" s="177">
        <v>1</v>
      </c>
      <c r="I133" s="177">
        <v>141000</v>
      </c>
      <c r="J133" s="177">
        <v>14630</v>
      </c>
      <c r="K133" s="177">
        <v>1</v>
      </c>
      <c r="L133" s="177" t="str">
        <f t="shared" si="8"/>
        <v>01/07/2021</v>
      </c>
      <c r="M133" s="177">
        <f t="shared" si="9"/>
        <v>44378</v>
      </c>
      <c r="N133" s="177">
        <v>10233500</v>
      </c>
      <c r="O133">
        <v>2123</v>
      </c>
      <c r="P133" t="str">
        <f>VLOOKUP(J133,Notes!$L$31:$M$165,2,FALSE)</f>
        <v>Car Hire</v>
      </c>
      <c r="Q133">
        <v>3894011</v>
      </c>
      <c r="U133" t="s">
        <v>237</v>
      </c>
      <c r="V133" s="173">
        <v>44407</v>
      </c>
      <c r="Y133">
        <v>0</v>
      </c>
      <c r="AA133">
        <v>0</v>
      </c>
      <c r="AG133">
        <v>0</v>
      </c>
      <c r="AI133" t="s">
        <v>244</v>
      </c>
      <c r="AL133">
        <v>5.5</v>
      </c>
      <c r="AM133">
        <v>5.5</v>
      </c>
      <c r="AN133" t="s">
        <v>238</v>
      </c>
      <c r="AR133" t="s">
        <v>241</v>
      </c>
      <c r="AS133">
        <v>254643</v>
      </c>
      <c r="AT133" t="s">
        <v>262</v>
      </c>
      <c r="AU133">
        <v>9752.0018</v>
      </c>
      <c r="AV133">
        <v>100</v>
      </c>
      <c r="AW133" s="173">
        <v>44407</v>
      </c>
      <c r="AX133" t="s">
        <v>388</v>
      </c>
      <c r="AY133" t="s">
        <v>245</v>
      </c>
    </row>
    <row r="134" spans="1:51" x14ac:dyDescent="0.2">
      <c r="A134" s="177">
        <v>1</v>
      </c>
      <c r="B134" s="178">
        <v>44404</v>
      </c>
      <c r="C134" s="177" t="s">
        <v>382</v>
      </c>
      <c r="D134" s="179">
        <v>-62.1</v>
      </c>
      <c r="E134" s="177" t="s">
        <v>311</v>
      </c>
      <c r="F134" s="177" t="s">
        <v>243</v>
      </c>
      <c r="G134" s="177" t="s">
        <v>248</v>
      </c>
      <c r="H134" s="177">
        <v>1</v>
      </c>
      <c r="I134" s="177">
        <v>141000</v>
      </c>
      <c r="J134" s="177">
        <v>14630</v>
      </c>
      <c r="K134" s="177">
        <v>1</v>
      </c>
      <c r="L134" s="177" t="str">
        <f t="shared" si="8"/>
        <v>Debbie ROT</v>
      </c>
      <c r="M134" s="177" t="e">
        <f t="shared" si="9"/>
        <v>#VALUE!</v>
      </c>
      <c r="N134" s="177">
        <v>10233504</v>
      </c>
      <c r="O134">
        <v>2119</v>
      </c>
      <c r="P134" t="str">
        <f>VLOOKUP(J134,Notes!$L$31:$M$165,2,FALSE)</f>
        <v>Car Hire</v>
      </c>
      <c r="Q134">
        <v>3894011</v>
      </c>
      <c r="U134" t="s">
        <v>237</v>
      </c>
      <c r="V134" s="173">
        <v>44407</v>
      </c>
      <c r="Y134">
        <v>0</v>
      </c>
      <c r="AA134">
        <v>0</v>
      </c>
      <c r="AG134">
        <v>0</v>
      </c>
      <c r="AI134" t="s">
        <v>244</v>
      </c>
      <c r="AL134">
        <v>-62.1</v>
      </c>
      <c r="AM134">
        <v>-62.1</v>
      </c>
      <c r="AN134" t="s">
        <v>238</v>
      </c>
      <c r="AR134" t="s">
        <v>241</v>
      </c>
      <c r="AS134">
        <v>254643</v>
      </c>
      <c r="AT134" t="s">
        <v>262</v>
      </c>
      <c r="AU134">
        <v>9752.0018</v>
      </c>
      <c r="AV134">
        <v>100</v>
      </c>
      <c r="AW134" s="173">
        <v>44407</v>
      </c>
      <c r="AX134" t="s">
        <v>383</v>
      </c>
      <c r="AY134" t="s">
        <v>245</v>
      </c>
    </row>
    <row r="135" spans="1:51" x14ac:dyDescent="0.2">
      <c r="A135" s="177">
        <v>1</v>
      </c>
      <c r="B135" s="178">
        <v>44404</v>
      </c>
      <c r="C135" s="177" t="s">
        <v>382</v>
      </c>
      <c r="D135" s="179">
        <v>-1.39</v>
      </c>
      <c r="E135" s="177" t="s">
        <v>311</v>
      </c>
      <c r="F135" s="177" t="s">
        <v>243</v>
      </c>
      <c r="G135" s="177" t="s">
        <v>248</v>
      </c>
      <c r="H135" s="177">
        <v>1</v>
      </c>
      <c r="I135" s="177">
        <v>141000</v>
      </c>
      <c r="J135" s="177">
        <v>14630</v>
      </c>
      <c r="K135" s="177">
        <v>1</v>
      </c>
      <c r="L135" s="177" t="str">
        <f t="shared" si="8"/>
        <v>Debbie ROT</v>
      </c>
      <c r="M135" s="177" t="e">
        <f t="shared" si="9"/>
        <v>#VALUE!</v>
      </c>
      <c r="N135" s="177">
        <v>10233504</v>
      </c>
      <c r="O135">
        <v>2120</v>
      </c>
      <c r="P135" t="str">
        <f>VLOOKUP(J135,Notes!$L$31:$M$165,2,FALSE)</f>
        <v>Car Hire</v>
      </c>
      <c r="Q135">
        <v>3894011</v>
      </c>
      <c r="U135" t="s">
        <v>237</v>
      </c>
      <c r="V135" s="173">
        <v>44407</v>
      </c>
      <c r="Y135">
        <v>0</v>
      </c>
      <c r="AA135">
        <v>0</v>
      </c>
      <c r="AG135">
        <v>0</v>
      </c>
      <c r="AI135" t="s">
        <v>244</v>
      </c>
      <c r="AL135">
        <v>-1.39</v>
      </c>
      <c r="AM135">
        <v>-1.39</v>
      </c>
      <c r="AN135" t="s">
        <v>238</v>
      </c>
      <c r="AR135" t="s">
        <v>241</v>
      </c>
      <c r="AS135">
        <v>254643</v>
      </c>
      <c r="AT135" t="s">
        <v>262</v>
      </c>
      <c r="AU135">
        <v>9752.0018</v>
      </c>
      <c r="AV135">
        <v>100</v>
      </c>
      <c r="AW135" s="173">
        <v>44407</v>
      </c>
      <c r="AX135" t="s">
        <v>384</v>
      </c>
      <c r="AY135" t="s">
        <v>245</v>
      </c>
    </row>
    <row r="136" spans="1:51" x14ac:dyDescent="0.2">
      <c r="A136" s="177">
        <v>1</v>
      </c>
      <c r="B136" s="178">
        <v>44404</v>
      </c>
      <c r="C136" s="177" t="s">
        <v>382</v>
      </c>
      <c r="D136" s="179">
        <v>-45</v>
      </c>
      <c r="E136" s="177" t="s">
        <v>311</v>
      </c>
      <c r="F136" s="177" t="s">
        <v>243</v>
      </c>
      <c r="G136" s="177" t="s">
        <v>248</v>
      </c>
      <c r="H136" s="177">
        <v>1</v>
      </c>
      <c r="I136" s="177">
        <v>141000</v>
      </c>
      <c r="J136" s="177">
        <v>14630</v>
      </c>
      <c r="K136" s="177">
        <v>1</v>
      </c>
      <c r="L136" s="177" t="str">
        <f t="shared" si="8"/>
        <v>Debbie ROT</v>
      </c>
      <c r="M136" s="177" t="e">
        <f t="shared" si="9"/>
        <v>#VALUE!</v>
      </c>
      <c r="N136" s="177">
        <v>10233504</v>
      </c>
      <c r="O136">
        <v>2121</v>
      </c>
      <c r="P136" t="str">
        <f>VLOOKUP(J136,Notes!$L$31:$M$165,2,FALSE)</f>
        <v>Car Hire</v>
      </c>
      <c r="Q136">
        <v>3894011</v>
      </c>
      <c r="U136" t="s">
        <v>237</v>
      </c>
      <c r="V136" s="173">
        <v>44407</v>
      </c>
      <c r="Y136">
        <v>0</v>
      </c>
      <c r="AA136">
        <v>0</v>
      </c>
      <c r="AG136">
        <v>0</v>
      </c>
      <c r="AI136" t="s">
        <v>244</v>
      </c>
      <c r="AL136">
        <v>-45</v>
      </c>
      <c r="AM136">
        <v>-45</v>
      </c>
      <c r="AN136" t="s">
        <v>238</v>
      </c>
      <c r="AR136" t="s">
        <v>241</v>
      </c>
      <c r="AS136">
        <v>254643</v>
      </c>
      <c r="AT136" t="s">
        <v>262</v>
      </c>
      <c r="AU136">
        <v>9752.0018</v>
      </c>
      <c r="AV136">
        <v>100</v>
      </c>
      <c r="AW136" s="173">
        <v>44407</v>
      </c>
      <c r="AX136" t="s">
        <v>385</v>
      </c>
      <c r="AY136" t="s">
        <v>245</v>
      </c>
    </row>
    <row r="137" spans="1:51" x14ac:dyDescent="0.2">
      <c r="A137" s="177">
        <v>1</v>
      </c>
      <c r="B137" s="178">
        <v>44404</v>
      </c>
      <c r="C137" s="177" t="s">
        <v>386</v>
      </c>
      <c r="D137" s="179">
        <v>-93.1</v>
      </c>
      <c r="E137" s="177" t="s">
        <v>311</v>
      </c>
      <c r="F137" s="177" t="s">
        <v>243</v>
      </c>
      <c r="G137" s="177" t="s">
        <v>248</v>
      </c>
      <c r="H137" s="177">
        <v>1</v>
      </c>
      <c r="I137" s="177">
        <v>141000</v>
      </c>
      <c r="J137" s="177">
        <v>14630</v>
      </c>
      <c r="K137" s="177">
        <v>1</v>
      </c>
      <c r="L137" s="177" t="str">
        <f t="shared" si="8"/>
        <v>01/07/2021</v>
      </c>
      <c r="M137" s="177">
        <f t="shared" si="9"/>
        <v>44378</v>
      </c>
      <c r="N137" s="177">
        <v>10233504</v>
      </c>
      <c r="O137">
        <v>2122</v>
      </c>
      <c r="P137" t="str">
        <f>VLOOKUP(J137,Notes!$L$31:$M$165,2,FALSE)</f>
        <v>Car Hire</v>
      </c>
      <c r="Q137">
        <v>3894011</v>
      </c>
      <c r="U137" t="s">
        <v>237</v>
      </c>
      <c r="V137" s="173">
        <v>44407</v>
      </c>
      <c r="Y137">
        <v>0</v>
      </c>
      <c r="AA137">
        <v>0</v>
      </c>
      <c r="AG137">
        <v>0</v>
      </c>
      <c r="AI137" t="s">
        <v>244</v>
      </c>
      <c r="AL137">
        <v>-93.1</v>
      </c>
      <c r="AM137">
        <v>-93.1</v>
      </c>
      <c r="AN137" t="s">
        <v>238</v>
      </c>
      <c r="AR137" t="s">
        <v>241</v>
      </c>
      <c r="AS137">
        <v>254643</v>
      </c>
      <c r="AT137" t="s">
        <v>262</v>
      </c>
      <c r="AU137">
        <v>9752.0018</v>
      </c>
      <c r="AV137">
        <v>100</v>
      </c>
      <c r="AW137" s="173">
        <v>44407</v>
      </c>
      <c r="AX137" t="s">
        <v>387</v>
      </c>
      <c r="AY137" t="s">
        <v>245</v>
      </c>
    </row>
    <row r="138" spans="1:51" x14ac:dyDescent="0.2">
      <c r="A138" s="177">
        <v>1</v>
      </c>
      <c r="B138" s="178">
        <v>44404</v>
      </c>
      <c r="C138" s="177" t="s">
        <v>276</v>
      </c>
      <c r="D138" s="179">
        <v>-5.5</v>
      </c>
      <c r="E138" s="177" t="s">
        <v>311</v>
      </c>
      <c r="F138" s="177" t="s">
        <v>243</v>
      </c>
      <c r="G138" s="177" t="s">
        <v>248</v>
      </c>
      <c r="H138" s="177">
        <v>1</v>
      </c>
      <c r="I138" s="177">
        <v>141000</v>
      </c>
      <c r="J138" s="177">
        <v>14630</v>
      </c>
      <c r="K138" s="177">
        <v>1</v>
      </c>
      <c r="L138" s="177" t="str">
        <f t="shared" si="8"/>
        <v>01/07/2021</v>
      </c>
      <c r="M138" s="177">
        <f t="shared" si="9"/>
        <v>44378</v>
      </c>
      <c r="N138" s="177">
        <v>10233504</v>
      </c>
      <c r="O138">
        <v>2123</v>
      </c>
      <c r="P138" t="str">
        <f>VLOOKUP(J138,Notes!$L$31:$M$165,2,FALSE)</f>
        <v>Car Hire</v>
      </c>
      <c r="Q138">
        <v>3894011</v>
      </c>
      <c r="U138" t="s">
        <v>237</v>
      </c>
      <c r="V138" s="173">
        <v>44407</v>
      </c>
      <c r="Y138">
        <v>0</v>
      </c>
      <c r="AA138">
        <v>0</v>
      </c>
      <c r="AG138">
        <v>0</v>
      </c>
      <c r="AI138" t="s">
        <v>244</v>
      </c>
      <c r="AL138">
        <v>-5.5</v>
      </c>
      <c r="AM138">
        <v>-5.5</v>
      </c>
      <c r="AN138" t="s">
        <v>238</v>
      </c>
      <c r="AR138" t="s">
        <v>241</v>
      </c>
      <c r="AS138">
        <v>254643</v>
      </c>
      <c r="AT138" t="s">
        <v>262</v>
      </c>
      <c r="AU138">
        <v>9752.0018</v>
      </c>
      <c r="AV138">
        <v>100</v>
      </c>
      <c r="AW138" s="173">
        <v>44407</v>
      </c>
      <c r="AX138" t="s">
        <v>388</v>
      </c>
      <c r="AY138" t="s">
        <v>245</v>
      </c>
    </row>
    <row r="140" spans="1:51" x14ac:dyDescent="0.2">
      <c r="D140" s="174">
        <f>SUM(D129:D138)</f>
        <v>2.8421709430404007E-14</v>
      </c>
    </row>
    <row r="141" spans="1:51" x14ac:dyDescent="0.2">
      <c r="B141" s="169" t="s">
        <v>584</v>
      </c>
    </row>
    <row r="143" spans="1:51" x14ac:dyDescent="0.2">
      <c r="A143">
        <v>1</v>
      </c>
      <c r="B143" s="173">
        <v>44378</v>
      </c>
      <c r="C143" t="s">
        <v>261</v>
      </c>
      <c r="D143" s="179">
        <v>10</v>
      </c>
      <c r="E143" t="s">
        <v>242</v>
      </c>
      <c r="F143" t="s">
        <v>243</v>
      </c>
      <c r="G143" t="s">
        <v>248</v>
      </c>
      <c r="H143">
        <v>1</v>
      </c>
      <c r="I143">
        <v>141000</v>
      </c>
      <c r="J143">
        <v>14610</v>
      </c>
      <c r="K143">
        <v>1</v>
      </c>
      <c r="L143" t="str">
        <f t="shared" ref="L143:L174" si="10">RIGHT(C143,10)</f>
        <v>01/07/2021</v>
      </c>
      <c r="M143">
        <f t="shared" ref="M143:M174" si="11">DATEVALUE(L143)</f>
        <v>44378</v>
      </c>
      <c r="N143">
        <v>10149202</v>
      </c>
      <c r="O143">
        <v>635</v>
      </c>
      <c r="P143" t="str">
        <f>VLOOKUP(J143,Notes!$L$31:$M$165,2,FALSE)</f>
        <v>Airfares - NZ</v>
      </c>
      <c r="Q143">
        <v>3883620</v>
      </c>
      <c r="U143" t="s">
        <v>237</v>
      </c>
      <c r="V143" s="173">
        <v>44378</v>
      </c>
      <c r="Y143">
        <v>0</v>
      </c>
      <c r="AA143">
        <v>0</v>
      </c>
      <c r="AG143">
        <v>0</v>
      </c>
      <c r="AI143" t="s">
        <v>244</v>
      </c>
      <c r="AL143">
        <v>10</v>
      </c>
      <c r="AM143">
        <v>10</v>
      </c>
      <c r="AN143" t="s">
        <v>238</v>
      </c>
      <c r="AR143" t="s">
        <v>241</v>
      </c>
      <c r="AS143">
        <v>254643</v>
      </c>
      <c r="AT143" t="s">
        <v>262</v>
      </c>
      <c r="AU143">
        <v>9719.0018</v>
      </c>
      <c r="AV143">
        <v>100</v>
      </c>
      <c r="AW143" s="173">
        <v>44378</v>
      </c>
      <c r="AX143" t="s">
        <v>263</v>
      </c>
      <c r="AY143" t="s">
        <v>245</v>
      </c>
    </row>
    <row r="144" spans="1:51" x14ac:dyDescent="0.2">
      <c r="A144">
        <v>1</v>
      </c>
      <c r="B144" s="173">
        <v>44378</v>
      </c>
      <c r="C144" t="s">
        <v>276</v>
      </c>
      <c r="D144" s="179">
        <v>5.85</v>
      </c>
      <c r="E144" t="s">
        <v>242</v>
      </c>
      <c r="F144" t="s">
        <v>243</v>
      </c>
      <c r="G144" t="s">
        <v>248</v>
      </c>
      <c r="H144">
        <v>1</v>
      </c>
      <c r="I144">
        <v>141000</v>
      </c>
      <c r="J144">
        <v>14610</v>
      </c>
      <c r="K144">
        <v>1</v>
      </c>
      <c r="L144" t="str">
        <f t="shared" si="10"/>
        <v>01/07/2021</v>
      </c>
      <c r="M144">
        <f t="shared" si="11"/>
        <v>44378</v>
      </c>
      <c r="N144">
        <v>10149202</v>
      </c>
      <c r="O144">
        <v>642</v>
      </c>
      <c r="P144" t="str">
        <f>VLOOKUP(J144,Notes!$L$31:$M$165,2,FALSE)</f>
        <v>Airfares - NZ</v>
      </c>
      <c r="Q144">
        <v>3883620</v>
      </c>
      <c r="U144" t="s">
        <v>237</v>
      </c>
      <c r="V144" s="173">
        <v>44378</v>
      </c>
      <c r="Y144">
        <v>0</v>
      </c>
      <c r="AA144">
        <v>0</v>
      </c>
      <c r="AG144">
        <v>0</v>
      </c>
      <c r="AI144" t="s">
        <v>244</v>
      </c>
      <c r="AL144">
        <v>5.85</v>
      </c>
      <c r="AM144">
        <v>5.85</v>
      </c>
      <c r="AN144" t="s">
        <v>238</v>
      </c>
      <c r="AR144" t="s">
        <v>241</v>
      </c>
      <c r="AS144">
        <v>254643</v>
      </c>
      <c r="AT144" t="s">
        <v>262</v>
      </c>
      <c r="AU144">
        <v>9719.0018</v>
      </c>
      <c r="AV144">
        <v>100</v>
      </c>
      <c r="AW144" s="173">
        <v>44378</v>
      </c>
      <c r="AX144" t="s">
        <v>277</v>
      </c>
      <c r="AY144" t="s">
        <v>245</v>
      </c>
    </row>
    <row r="145" spans="1:59" x14ac:dyDescent="0.2">
      <c r="A145">
        <v>1</v>
      </c>
      <c r="B145" s="173">
        <v>44378</v>
      </c>
      <c r="C145" t="s">
        <v>278</v>
      </c>
      <c r="D145" s="179">
        <v>204.96</v>
      </c>
      <c r="E145" t="s">
        <v>242</v>
      </c>
      <c r="F145" t="s">
        <v>243</v>
      </c>
      <c r="G145" t="s">
        <v>248</v>
      </c>
      <c r="H145">
        <v>1</v>
      </c>
      <c r="I145">
        <v>141000</v>
      </c>
      <c r="J145">
        <v>14610</v>
      </c>
      <c r="K145">
        <v>1</v>
      </c>
      <c r="L145" t="str">
        <f t="shared" si="10"/>
        <v>01/07/2021</v>
      </c>
      <c r="M145">
        <f t="shared" si="11"/>
        <v>44378</v>
      </c>
      <c r="N145">
        <v>10149202</v>
      </c>
      <c r="O145">
        <v>643</v>
      </c>
      <c r="P145" t="str">
        <f>VLOOKUP(J145,Notes!$L$31:$M$165,2,FALSE)</f>
        <v>Airfares - NZ</v>
      </c>
      <c r="Q145">
        <v>3883620</v>
      </c>
      <c r="U145" t="s">
        <v>237</v>
      </c>
      <c r="V145" s="173">
        <v>44378</v>
      </c>
      <c r="Y145">
        <v>0</v>
      </c>
      <c r="AA145">
        <v>0</v>
      </c>
      <c r="AG145">
        <v>0</v>
      </c>
      <c r="AI145" t="s">
        <v>244</v>
      </c>
      <c r="AL145">
        <v>204.96</v>
      </c>
      <c r="AM145">
        <v>204.96</v>
      </c>
      <c r="AN145" t="s">
        <v>238</v>
      </c>
      <c r="AR145" t="s">
        <v>241</v>
      </c>
      <c r="AS145">
        <v>254643</v>
      </c>
      <c r="AT145" t="s">
        <v>262</v>
      </c>
      <c r="AU145">
        <v>9719.0018</v>
      </c>
      <c r="AV145">
        <v>100</v>
      </c>
      <c r="AW145" s="173">
        <v>44378</v>
      </c>
      <c r="AX145" t="s">
        <v>279</v>
      </c>
      <c r="AY145" t="s">
        <v>245</v>
      </c>
    </row>
    <row r="146" spans="1:59" x14ac:dyDescent="0.2">
      <c r="A146">
        <v>1</v>
      </c>
      <c r="B146" s="173">
        <v>44378</v>
      </c>
      <c r="C146" t="s">
        <v>261</v>
      </c>
      <c r="D146" s="179">
        <v>-10</v>
      </c>
      <c r="E146" t="s">
        <v>236</v>
      </c>
      <c r="F146">
        <v>4897</v>
      </c>
      <c r="G146" t="s">
        <v>248</v>
      </c>
      <c r="H146">
        <v>1</v>
      </c>
      <c r="I146">
        <v>141000</v>
      </c>
      <c r="J146">
        <v>14610</v>
      </c>
      <c r="K146">
        <v>1</v>
      </c>
      <c r="L146" t="str">
        <f t="shared" si="10"/>
        <v>01/07/2021</v>
      </c>
      <c r="M146">
        <f t="shared" si="11"/>
        <v>44378</v>
      </c>
      <c r="N146">
        <v>10149236</v>
      </c>
      <c r="O146">
        <v>633</v>
      </c>
      <c r="P146" t="str">
        <f>VLOOKUP(J146,Notes!$L$31:$M$165,2,FALSE)</f>
        <v>Airfares - NZ</v>
      </c>
      <c r="U146" t="s">
        <v>237</v>
      </c>
      <c r="V146" s="173">
        <v>44378</v>
      </c>
      <c r="Y146">
        <v>0</v>
      </c>
      <c r="AA146">
        <v>0</v>
      </c>
      <c r="AG146">
        <v>0</v>
      </c>
      <c r="AL146">
        <v>-10</v>
      </c>
      <c r="AM146">
        <v>-10</v>
      </c>
      <c r="AN146" t="s">
        <v>238</v>
      </c>
      <c r="BG146" t="s">
        <v>239</v>
      </c>
    </row>
    <row r="147" spans="1:59" x14ac:dyDescent="0.2">
      <c r="A147">
        <v>1</v>
      </c>
      <c r="B147" s="173">
        <v>44378</v>
      </c>
      <c r="C147" t="s">
        <v>276</v>
      </c>
      <c r="D147" s="179">
        <v>-5.85</v>
      </c>
      <c r="E147" t="s">
        <v>236</v>
      </c>
      <c r="F147">
        <v>4897</v>
      </c>
      <c r="G147" t="s">
        <v>248</v>
      </c>
      <c r="H147">
        <v>1</v>
      </c>
      <c r="I147">
        <v>141000</v>
      </c>
      <c r="J147">
        <v>14610</v>
      </c>
      <c r="K147">
        <v>1</v>
      </c>
      <c r="L147" t="str">
        <f t="shared" si="10"/>
        <v>01/07/2021</v>
      </c>
      <c r="M147">
        <f t="shared" si="11"/>
        <v>44378</v>
      </c>
      <c r="N147">
        <v>10149236</v>
      </c>
      <c r="O147">
        <v>640</v>
      </c>
      <c r="P147" t="str">
        <f>VLOOKUP(J147,Notes!$L$31:$M$165,2,FALSE)</f>
        <v>Airfares - NZ</v>
      </c>
      <c r="U147" t="s">
        <v>237</v>
      </c>
      <c r="V147" s="173">
        <v>44378</v>
      </c>
      <c r="Y147">
        <v>0</v>
      </c>
      <c r="AA147">
        <v>0</v>
      </c>
      <c r="AG147">
        <v>0</v>
      </c>
      <c r="AL147">
        <v>-5.85</v>
      </c>
      <c r="AM147">
        <v>-5.85</v>
      </c>
      <c r="AN147" t="s">
        <v>238</v>
      </c>
      <c r="BG147" t="s">
        <v>239</v>
      </c>
    </row>
    <row r="148" spans="1:59" x14ac:dyDescent="0.2">
      <c r="A148">
        <v>1</v>
      </c>
      <c r="B148" s="173">
        <v>44378</v>
      </c>
      <c r="C148" t="s">
        <v>278</v>
      </c>
      <c r="D148" s="179">
        <v>-204.96</v>
      </c>
      <c r="E148" t="s">
        <v>236</v>
      </c>
      <c r="F148">
        <v>4897</v>
      </c>
      <c r="G148" t="s">
        <v>248</v>
      </c>
      <c r="H148">
        <v>1</v>
      </c>
      <c r="I148">
        <v>141000</v>
      </c>
      <c r="J148">
        <v>14610</v>
      </c>
      <c r="K148">
        <v>1</v>
      </c>
      <c r="L148" t="str">
        <f t="shared" si="10"/>
        <v>01/07/2021</v>
      </c>
      <c r="M148">
        <f t="shared" si="11"/>
        <v>44378</v>
      </c>
      <c r="N148">
        <v>10149236</v>
      </c>
      <c r="O148">
        <v>641</v>
      </c>
      <c r="P148" t="str">
        <f>VLOOKUP(J148,Notes!$L$31:$M$165,2,FALSE)</f>
        <v>Airfares - NZ</v>
      </c>
      <c r="U148" t="s">
        <v>237</v>
      </c>
      <c r="V148" s="173">
        <v>44378</v>
      </c>
      <c r="Y148">
        <v>0</v>
      </c>
      <c r="AA148">
        <v>0</v>
      </c>
      <c r="AG148">
        <v>0</v>
      </c>
      <c r="AL148">
        <v>-204.96</v>
      </c>
      <c r="AM148">
        <v>-204.96</v>
      </c>
      <c r="AN148" t="s">
        <v>238</v>
      </c>
      <c r="BG148" t="s">
        <v>239</v>
      </c>
    </row>
    <row r="149" spans="1:59" x14ac:dyDescent="0.2">
      <c r="A149">
        <v>1</v>
      </c>
      <c r="B149" s="173">
        <v>44378</v>
      </c>
      <c r="C149" t="s">
        <v>328</v>
      </c>
      <c r="D149" s="179">
        <v>5.5</v>
      </c>
      <c r="E149" t="s">
        <v>242</v>
      </c>
      <c r="F149" t="s">
        <v>243</v>
      </c>
      <c r="G149" t="s">
        <v>248</v>
      </c>
      <c r="H149">
        <v>1</v>
      </c>
      <c r="I149">
        <v>141000</v>
      </c>
      <c r="J149">
        <v>14620</v>
      </c>
      <c r="K149">
        <v>1</v>
      </c>
      <c r="L149" t="str">
        <f t="shared" si="10"/>
        <v>13/05/2021</v>
      </c>
      <c r="M149">
        <f t="shared" si="11"/>
        <v>44329</v>
      </c>
      <c r="N149">
        <v>10149203</v>
      </c>
      <c r="O149">
        <v>1117</v>
      </c>
      <c r="P149" t="str">
        <f>VLOOKUP(J149,Notes!$L$31:$M$165,2,FALSE)</f>
        <v>Accommodation - NZ</v>
      </c>
      <c r="Q149">
        <v>3883621</v>
      </c>
      <c r="U149" t="s">
        <v>237</v>
      </c>
      <c r="V149" s="173">
        <v>44378</v>
      </c>
      <c r="Y149">
        <v>0</v>
      </c>
      <c r="AA149">
        <v>0</v>
      </c>
      <c r="AG149">
        <v>0</v>
      </c>
      <c r="AI149" t="s">
        <v>244</v>
      </c>
      <c r="AL149">
        <v>5.5</v>
      </c>
      <c r="AM149">
        <v>5.5</v>
      </c>
      <c r="AN149" t="s">
        <v>238</v>
      </c>
      <c r="AR149" t="s">
        <v>241</v>
      </c>
      <c r="AS149">
        <v>254643</v>
      </c>
      <c r="AT149" t="s">
        <v>262</v>
      </c>
      <c r="AU149" t="s">
        <v>323</v>
      </c>
      <c r="AV149">
        <v>100</v>
      </c>
      <c r="AW149" s="173">
        <v>44378</v>
      </c>
      <c r="AX149" t="s">
        <v>329</v>
      </c>
      <c r="AY149" t="s">
        <v>245</v>
      </c>
    </row>
    <row r="150" spans="1:59" x14ac:dyDescent="0.2">
      <c r="A150">
        <v>1</v>
      </c>
      <c r="B150" s="173">
        <v>44378</v>
      </c>
      <c r="C150" t="s">
        <v>328</v>
      </c>
      <c r="D150" s="179">
        <v>5.5</v>
      </c>
      <c r="E150" t="s">
        <v>242</v>
      </c>
      <c r="F150" t="s">
        <v>243</v>
      </c>
      <c r="G150" t="s">
        <v>248</v>
      </c>
      <c r="H150">
        <v>1</v>
      </c>
      <c r="I150">
        <v>141000</v>
      </c>
      <c r="J150">
        <v>14620</v>
      </c>
      <c r="K150">
        <v>1</v>
      </c>
      <c r="L150" t="str">
        <f t="shared" si="10"/>
        <v>13/05/2021</v>
      </c>
      <c r="M150">
        <f t="shared" si="11"/>
        <v>44329</v>
      </c>
      <c r="N150">
        <v>10149203</v>
      </c>
      <c r="O150">
        <v>1122</v>
      </c>
      <c r="P150" t="str">
        <f>VLOOKUP(J150,Notes!$L$31:$M$165,2,FALSE)</f>
        <v>Accommodation - NZ</v>
      </c>
      <c r="Q150">
        <v>3883621</v>
      </c>
      <c r="U150" t="s">
        <v>237</v>
      </c>
      <c r="V150" s="173">
        <v>44378</v>
      </c>
      <c r="Y150">
        <v>0</v>
      </c>
      <c r="AA150">
        <v>0</v>
      </c>
      <c r="AG150">
        <v>0</v>
      </c>
      <c r="AI150" t="s">
        <v>244</v>
      </c>
      <c r="AL150">
        <v>5.5</v>
      </c>
      <c r="AM150">
        <v>5.5</v>
      </c>
      <c r="AN150" t="s">
        <v>238</v>
      </c>
      <c r="AR150" t="s">
        <v>241</v>
      </c>
      <c r="AS150">
        <v>254643</v>
      </c>
      <c r="AT150" t="s">
        <v>262</v>
      </c>
      <c r="AU150" t="s">
        <v>323</v>
      </c>
      <c r="AV150">
        <v>100</v>
      </c>
      <c r="AW150" s="173">
        <v>44378</v>
      </c>
      <c r="AX150" t="s">
        <v>337</v>
      </c>
      <c r="AY150" t="s">
        <v>245</v>
      </c>
    </row>
    <row r="151" spans="1:59" x14ac:dyDescent="0.2">
      <c r="A151">
        <v>1</v>
      </c>
      <c r="B151" s="173">
        <v>44378</v>
      </c>
      <c r="C151" t="s">
        <v>338</v>
      </c>
      <c r="D151" s="179">
        <v>181.74</v>
      </c>
      <c r="E151" t="s">
        <v>242</v>
      </c>
      <c r="F151" t="s">
        <v>243</v>
      </c>
      <c r="G151" t="s">
        <v>248</v>
      </c>
      <c r="H151">
        <v>1</v>
      </c>
      <c r="I151">
        <v>141000</v>
      </c>
      <c r="J151">
        <v>14620</v>
      </c>
      <c r="K151">
        <v>1</v>
      </c>
      <c r="L151" t="str">
        <f t="shared" si="10"/>
        <v>13/05/2021</v>
      </c>
      <c r="M151">
        <f t="shared" si="11"/>
        <v>44329</v>
      </c>
      <c r="N151">
        <v>10149203</v>
      </c>
      <c r="O151">
        <v>1123</v>
      </c>
      <c r="P151" t="str">
        <f>VLOOKUP(J151,Notes!$L$31:$M$165,2,FALSE)</f>
        <v>Accommodation - NZ</v>
      </c>
      <c r="Q151">
        <v>3883621</v>
      </c>
      <c r="U151" t="s">
        <v>237</v>
      </c>
      <c r="V151" s="173">
        <v>44378</v>
      </c>
      <c r="Y151">
        <v>0</v>
      </c>
      <c r="AA151">
        <v>0</v>
      </c>
      <c r="AG151">
        <v>0</v>
      </c>
      <c r="AI151" t="s">
        <v>244</v>
      </c>
      <c r="AL151">
        <v>181.74</v>
      </c>
      <c r="AM151">
        <v>181.74</v>
      </c>
      <c r="AN151" t="s">
        <v>238</v>
      </c>
      <c r="AR151" t="s">
        <v>241</v>
      </c>
      <c r="AS151">
        <v>254643</v>
      </c>
      <c r="AT151" t="s">
        <v>262</v>
      </c>
      <c r="AU151" t="s">
        <v>323</v>
      </c>
      <c r="AV151">
        <v>100</v>
      </c>
      <c r="AW151" s="173">
        <v>44378</v>
      </c>
      <c r="AX151" t="s">
        <v>339</v>
      </c>
      <c r="AY151" t="s">
        <v>245</v>
      </c>
    </row>
    <row r="152" spans="1:59" x14ac:dyDescent="0.2">
      <c r="A152">
        <v>1</v>
      </c>
      <c r="B152" s="173">
        <v>44378</v>
      </c>
      <c r="C152" t="s">
        <v>328</v>
      </c>
      <c r="D152" s="179">
        <v>0.5</v>
      </c>
      <c r="E152" t="s">
        <v>242</v>
      </c>
      <c r="F152" t="s">
        <v>243</v>
      </c>
      <c r="G152" t="s">
        <v>248</v>
      </c>
      <c r="H152">
        <v>1</v>
      </c>
      <c r="I152">
        <v>141000</v>
      </c>
      <c r="J152">
        <v>14620</v>
      </c>
      <c r="K152">
        <v>1</v>
      </c>
      <c r="L152" t="str">
        <f t="shared" si="10"/>
        <v>13/05/2021</v>
      </c>
      <c r="M152">
        <f t="shared" si="11"/>
        <v>44329</v>
      </c>
      <c r="N152">
        <v>10149203</v>
      </c>
      <c r="O152">
        <v>1127</v>
      </c>
      <c r="P152" t="str">
        <f>VLOOKUP(J152,Notes!$L$31:$M$165,2,FALSE)</f>
        <v>Accommodation - NZ</v>
      </c>
      <c r="Q152">
        <v>3883621</v>
      </c>
      <c r="U152" t="s">
        <v>237</v>
      </c>
      <c r="V152" s="173">
        <v>44378</v>
      </c>
      <c r="Y152">
        <v>0</v>
      </c>
      <c r="AA152">
        <v>0</v>
      </c>
      <c r="AG152">
        <v>0</v>
      </c>
      <c r="AI152" t="s">
        <v>244</v>
      </c>
      <c r="AL152">
        <v>0.5</v>
      </c>
      <c r="AM152">
        <v>0.5</v>
      </c>
      <c r="AN152" t="s">
        <v>238</v>
      </c>
      <c r="AR152" t="s">
        <v>241</v>
      </c>
      <c r="AS152">
        <v>254643</v>
      </c>
      <c r="AT152" t="s">
        <v>262</v>
      </c>
      <c r="AU152" t="s">
        <v>323</v>
      </c>
      <c r="AV152">
        <v>100</v>
      </c>
      <c r="AW152" s="173">
        <v>44378</v>
      </c>
      <c r="AX152" t="s">
        <v>343</v>
      </c>
      <c r="AY152" t="s">
        <v>245</v>
      </c>
    </row>
    <row r="153" spans="1:59" x14ac:dyDescent="0.2">
      <c r="A153">
        <v>1</v>
      </c>
      <c r="B153" s="173">
        <v>44378</v>
      </c>
      <c r="C153" t="s">
        <v>328</v>
      </c>
      <c r="D153" s="179">
        <v>-5.5</v>
      </c>
      <c r="E153" t="s">
        <v>236</v>
      </c>
      <c r="F153">
        <v>4897</v>
      </c>
      <c r="G153" t="s">
        <v>248</v>
      </c>
      <c r="H153">
        <v>1</v>
      </c>
      <c r="I153">
        <v>141000</v>
      </c>
      <c r="J153">
        <v>14620</v>
      </c>
      <c r="K153">
        <v>1</v>
      </c>
      <c r="L153" t="str">
        <f t="shared" si="10"/>
        <v>13/05/2021</v>
      </c>
      <c r="M153">
        <f t="shared" si="11"/>
        <v>44329</v>
      </c>
      <c r="N153">
        <v>10149236</v>
      </c>
      <c r="O153">
        <v>4420</v>
      </c>
      <c r="P153" t="str">
        <f>VLOOKUP(J153,Notes!$L$31:$M$165,2,FALSE)</f>
        <v>Accommodation - NZ</v>
      </c>
      <c r="U153" t="s">
        <v>237</v>
      </c>
      <c r="V153" s="173">
        <v>44378</v>
      </c>
      <c r="Y153">
        <v>0</v>
      </c>
      <c r="AA153">
        <v>0</v>
      </c>
      <c r="AG153">
        <v>0</v>
      </c>
      <c r="AL153">
        <v>-5.5</v>
      </c>
      <c r="AM153">
        <v>-5.5</v>
      </c>
      <c r="AN153" t="s">
        <v>238</v>
      </c>
      <c r="BG153" t="s">
        <v>239</v>
      </c>
    </row>
    <row r="154" spans="1:59" x14ac:dyDescent="0.2">
      <c r="A154">
        <v>1</v>
      </c>
      <c r="B154" s="173">
        <v>44378</v>
      </c>
      <c r="C154" t="s">
        <v>328</v>
      </c>
      <c r="D154" s="179">
        <v>-5.5</v>
      </c>
      <c r="E154" t="s">
        <v>236</v>
      </c>
      <c r="F154">
        <v>4897</v>
      </c>
      <c r="G154" t="s">
        <v>248</v>
      </c>
      <c r="H154">
        <v>1</v>
      </c>
      <c r="I154">
        <v>141000</v>
      </c>
      <c r="J154">
        <v>14620</v>
      </c>
      <c r="K154">
        <v>1</v>
      </c>
      <c r="L154" t="str">
        <f t="shared" si="10"/>
        <v>13/05/2021</v>
      </c>
      <c r="M154">
        <f t="shared" si="11"/>
        <v>44329</v>
      </c>
      <c r="N154">
        <v>10149236</v>
      </c>
      <c r="O154">
        <v>4426</v>
      </c>
      <c r="P154" t="str">
        <f>VLOOKUP(J154,Notes!$L$31:$M$165,2,FALSE)</f>
        <v>Accommodation - NZ</v>
      </c>
      <c r="U154" t="s">
        <v>237</v>
      </c>
      <c r="V154" s="173">
        <v>44378</v>
      </c>
      <c r="Y154">
        <v>0</v>
      </c>
      <c r="AA154">
        <v>0</v>
      </c>
      <c r="AG154">
        <v>0</v>
      </c>
      <c r="AL154">
        <v>-5.5</v>
      </c>
      <c r="AM154">
        <v>-5.5</v>
      </c>
      <c r="AN154" t="s">
        <v>238</v>
      </c>
      <c r="BG154" t="s">
        <v>239</v>
      </c>
    </row>
    <row r="155" spans="1:59" x14ac:dyDescent="0.2">
      <c r="A155">
        <v>1</v>
      </c>
      <c r="B155" s="173">
        <v>44378</v>
      </c>
      <c r="C155" t="s">
        <v>338</v>
      </c>
      <c r="D155" s="179">
        <v>-181.74</v>
      </c>
      <c r="E155" t="s">
        <v>236</v>
      </c>
      <c r="F155">
        <v>4897</v>
      </c>
      <c r="G155" t="s">
        <v>248</v>
      </c>
      <c r="H155">
        <v>1</v>
      </c>
      <c r="I155">
        <v>141000</v>
      </c>
      <c r="J155">
        <v>14620</v>
      </c>
      <c r="K155">
        <v>1</v>
      </c>
      <c r="L155" t="str">
        <f t="shared" si="10"/>
        <v>13/05/2021</v>
      </c>
      <c r="M155">
        <f t="shared" si="11"/>
        <v>44329</v>
      </c>
      <c r="N155">
        <v>10149236</v>
      </c>
      <c r="O155">
        <v>4427</v>
      </c>
      <c r="P155" t="str">
        <f>VLOOKUP(J155,Notes!$L$31:$M$165,2,FALSE)</f>
        <v>Accommodation - NZ</v>
      </c>
      <c r="U155" t="s">
        <v>237</v>
      </c>
      <c r="V155" s="173">
        <v>44378</v>
      </c>
      <c r="Y155">
        <v>0</v>
      </c>
      <c r="AA155">
        <v>0</v>
      </c>
      <c r="AG155">
        <v>0</v>
      </c>
      <c r="AL155">
        <v>-181.74</v>
      </c>
      <c r="AM155">
        <v>-181.74</v>
      </c>
      <c r="AN155" t="s">
        <v>238</v>
      </c>
      <c r="BG155" t="s">
        <v>239</v>
      </c>
    </row>
    <row r="156" spans="1:59" x14ac:dyDescent="0.2">
      <c r="A156">
        <v>1</v>
      </c>
      <c r="B156" s="173">
        <v>44378</v>
      </c>
      <c r="C156" t="s">
        <v>328</v>
      </c>
      <c r="D156" s="179">
        <v>-0.5</v>
      </c>
      <c r="E156" t="s">
        <v>236</v>
      </c>
      <c r="F156">
        <v>4897</v>
      </c>
      <c r="G156" t="s">
        <v>248</v>
      </c>
      <c r="H156">
        <v>1</v>
      </c>
      <c r="I156">
        <v>141000</v>
      </c>
      <c r="J156">
        <v>14620</v>
      </c>
      <c r="K156">
        <v>1</v>
      </c>
      <c r="L156" t="str">
        <f t="shared" si="10"/>
        <v>13/05/2021</v>
      </c>
      <c r="M156">
        <f t="shared" si="11"/>
        <v>44329</v>
      </c>
      <c r="N156">
        <v>10149236</v>
      </c>
      <c r="O156">
        <v>4431</v>
      </c>
      <c r="P156" t="str">
        <f>VLOOKUP(J156,Notes!$L$31:$M$165,2,FALSE)</f>
        <v>Accommodation - NZ</v>
      </c>
      <c r="U156" t="s">
        <v>237</v>
      </c>
      <c r="V156" s="173">
        <v>44378</v>
      </c>
      <c r="Y156">
        <v>0</v>
      </c>
      <c r="AA156">
        <v>0</v>
      </c>
      <c r="AG156">
        <v>0</v>
      </c>
      <c r="AL156">
        <v>-0.5</v>
      </c>
      <c r="AM156">
        <v>-0.5</v>
      </c>
      <c r="AN156" t="s">
        <v>238</v>
      </c>
      <c r="BG156" t="s">
        <v>239</v>
      </c>
    </row>
    <row r="157" spans="1:59" x14ac:dyDescent="0.2">
      <c r="A157">
        <v>1</v>
      </c>
      <c r="B157" s="173">
        <v>44378</v>
      </c>
      <c r="C157" t="s">
        <v>328</v>
      </c>
      <c r="D157" s="179">
        <v>75.17</v>
      </c>
      <c r="E157" t="s">
        <v>242</v>
      </c>
      <c r="F157" t="s">
        <v>243</v>
      </c>
      <c r="G157" t="s">
        <v>248</v>
      </c>
      <c r="H157">
        <v>1</v>
      </c>
      <c r="I157">
        <v>141000</v>
      </c>
      <c r="J157">
        <v>14640</v>
      </c>
      <c r="K157">
        <v>1</v>
      </c>
      <c r="L157" t="str">
        <f t="shared" si="10"/>
        <v>13/05/2021</v>
      </c>
      <c r="M157">
        <f t="shared" si="11"/>
        <v>44329</v>
      </c>
      <c r="N157">
        <v>10149205</v>
      </c>
      <c r="O157">
        <v>58</v>
      </c>
      <c r="P157" t="str">
        <f>VLOOKUP(J157,Notes!$L$31:$M$165,2,FALSE)</f>
        <v>Taxi Fares</v>
      </c>
      <c r="Q157">
        <v>3883623</v>
      </c>
      <c r="U157" t="s">
        <v>237</v>
      </c>
      <c r="V157" s="173">
        <v>44378</v>
      </c>
      <c r="Y157">
        <v>0</v>
      </c>
      <c r="AA157">
        <v>0</v>
      </c>
      <c r="AG157">
        <v>0</v>
      </c>
      <c r="AI157" t="s">
        <v>244</v>
      </c>
      <c r="AL157">
        <v>75.17</v>
      </c>
      <c r="AM157">
        <v>75.17</v>
      </c>
      <c r="AN157" t="s">
        <v>238</v>
      </c>
      <c r="AR157" t="s">
        <v>241</v>
      </c>
      <c r="AS157">
        <v>254643</v>
      </c>
      <c r="AT157" t="s">
        <v>262</v>
      </c>
      <c r="AU157" t="s">
        <v>395</v>
      </c>
      <c r="AV157">
        <v>100</v>
      </c>
      <c r="AW157" s="173">
        <v>44378</v>
      </c>
      <c r="AX157" t="s">
        <v>396</v>
      </c>
      <c r="AY157" t="s">
        <v>245</v>
      </c>
    </row>
    <row r="158" spans="1:59" x14ac:dyDescent="0.2">
      <c r="A158">
        <v>1</v>
      </c>
      <c r="B158" s="173">
        <v>44378</v>
      </c>
      <c r="C158" t="s">
        <v>328</v>
      </c>
      <c r="D158" s="179">
        <v>-75.17</v>
      </c>
      <c r="E158" t="s">
        <v>236</v>
      </c>
      <c r="F158">
        <v>4897</v>
      </c>
      <c r="G158" t="s">
        <v>248</v>
      </c>
      <c r="H158">
        <v>1</v>
      </c>
      <c r="I158">
        <v>141000</v>
      </c>
      <c r="J158">
        <v>14640</v>
      </c>
      <c r="K158">
        <v>1</v>
      </c>
      <c r="L158" t="str">
        <f t="shared" si="10"/>
        <v>13/05/2021</v>
      </c>
      <c r="M158">
        <f t="shared" si="11"/>
        <v>44329</v>
      </c>
      <c r="N158">
        <v>10149236</v>
      </c>
      <c r="O158">
        <v>11942</v>
      </c>
      <c r="P158" t="str">
        <f>VLOOKUP(J158,Notes!$L$31:$M$165,2,FALSE)</f>
        <v>Taxi Fares</v>
      </c>
      <c r="U158" t="s">
        <v>237</v>
      </c>
      <c r="V158" s="173">
        <v>44378</v>
      </c>
      <c r="Y158">
        <v>0</v>
      </c>
      <c r="AA158">
        <v>0</v>
      </c>
      <c r="AG158">
        <v>0</v>
      </c>
      <c r="AL158">
        <v>-75.17</v>
      </c>
      <c r="AM158">
        <v>-75.17</v>
      </c>
      <c r="AN158" t="s">
        <v>238</v>
      </c>
      <c r="BG158" t="s">
        <v>239</v>
      </c>
    </row>
    <row r="159" spans="1:59" x14ac:dyDescent="0.2">
      <c r="A159">
        <v>1</v>
      </c>
      <c r="B159" s="173">
        <v>44378</v>
      </c>
      <c r="C159" t="s">
        <v>264</v>
      </c>
      <c r="D159" s="179">
        <v>10</v>
      </c>
      <c r="E159" t="s">
        <v>242</v>
      </c>
      <c r="F159" t="s">
        <v>243</v>
      </c>
      <c r="G159" t="s">
        <v>248</v>
      </c>
      <c r="H159">
        <v>1</v>
      </c>
      <c r="I159">
        <v>141000</v>
      </c>
      <c r="J159">
        <v>14610</v>
      </c>
      <c r="K159">
        <v>1</v>
      </c>
      <c r="L159" t="str">
        <f t="shared" si="10"/>
        <v>16/06/2021</v>
      </c>
      <c r="M159">
        <f t="shared" si="11"/>
        <v>44363</v>
      </c>
      <c r="N159">
        <v>10149202</v>
      </c>
      <c r="O159">
        <v>636</v>
      </c>
      <c r="P159" t="str">
        <f>VLOOKUP(J159,Notes!$L$31:$M$165,2,FALSE)</f>
        <v>Airfares - NZ</v>
      </c>
      <c r="Q159">
        <v>3883620</v>
      </c>
      <c r="U159" t="s">
        <v>237</v>
      </c>
      <c r="V159" s="173">
        <v>44378</v>
      </c>
      <c r="Y159">
        <v>0</v>
      </c>
      <c r="AA159">
        <v>0</v>
      </c>
      <c r="AG159">
        <v>0</v>
      </c>
      <c r="AI159" t="s">
        <v>244</v>
      </c>
      <c r="AL159">
        <v>10</v>
      </c>
      <c r="AM159">
        <v>10</v>
      </c>
      <c r="AN159" t="s">
        <v>238</v>
      </c>
      <c r="AR159" t="s">
        <v>241</v>
      </c>
      <c r="AS159">
        <v>254643</v>
      </c>
      <c r="AT159" t="s">
        <v>262</v>
      </c>
      <c r="AU159">
        <v>9719.0018</v>
      </c>
      <c r="AV159">
        <v>100</v>
      </c>
      <c r="AW159" s="173">
        <v>44378</v>
      </c>
      <c r="AX159" t="s">
        <v>265</v>
      </c>
      <c r="AY159" t="s">
        <v>245</v>
      </c>
    </row>
    <row r="160" spans="1:59" x14ac:dyDescent="0.2">
      <c r="A160">
        <v>1</v>
      </c>
      <c r="B160" s="173">
        <v>44378</v>
      </c>
      <c r="C160" t="s">
        <v>266</v>
      </c>
      <c r="D160" s="179">
        <v>417.12</v>
      </c>
      <c r="E160" t="s">
        <v>242</v>
      </c>
      <c r="F160" t="s">
        <v>243</v>
      </c>
      <c r="G160" t="s">
        <v>248</v>
      </c>
      <c r="H160">
        <v>1</v>
      </c>
      <c r="I160">
        <v>141000</v>
      </c>
      <c r="J160">
        <v>14610</v>
      </c>
      <c r="K160">
        <v>1</v>
      </c>
      <c r="L160" t="str">
        <f t="shared" si="10"/>
        <v>16/06/2021</v>
      </c>
      <c r="M160">
        <f t="shared" si="11"/>
        <v>44363</v>
      </c>
      <c r="N160">
        <v>10149202</v>
      </c>
      <c r="O160">
        <v>637</v>
      </c>
      <c r="P160" t="str">
        <f>VLOOKUP(J160,Notes!$L$31:$M$165,2,FALSE)</f>
        <v>Airfares - NZ</v>
      </c>
      <c r="Q160">
        <v>3883620</v>
      </c>
      <c r="U160" t="s">
        <v>237</v>
      </c>
      <c r="V160" s="173">
        <v>44378</v>
      </c>
      <c r="Y160">
        <v>0</v>
      </c>
      <c r="AA160">
        <v>0</v>
      </c>
      <c r="AG160">
        <v>0</v>
      </c>
      <c r="AI160" t="s">
        <v>244</v>
      </c>
      <c r="AL160">
        <v>417.12</v>
      </c>
      <c r="AM160">
        <v>417.12</v>
      </c>
      <c r="AN160" t="s">
        <v>238</v>
      </c>
      <c r="AR160" t="s">
        <v>241</v>
      </c>
      <c r="AS160">
        <v>254643</v>
      </c>
      <c r="AT160" t="s">
        <v>262</v>
      </c>
      <c r="AU160">
        <v>9719.0018</v>
      </c>
      <c r="AV160">
        <v>100</v>
      </c>
      <c r="AW160" s="173">
        <v>44378</v>
      </c>
      <c r="AX160" t="s">
        <v>267</v>
      </c>
      <c r="AY160" t="s">
        <v>245</v>
      </c>
    </row>
    <row r="161" spans="1:59" x14ac:dyDescent="0.2">
      <c r="A161">
        <v>1</v>
      </c>
      <c r="B161" s="173">
        <v>44378</v>
      </c>
      <c r="C161" t="s">
        <v>264</v>
      </c>
      <c r="D161" s="179">
        <v>-10</v>
      </c>
      <c r="E161" t="s">
        <v>236</v>
      </c>
      <c r="F161">
        <v>4897</v>
      </c>
      <c r="G161" t="s">
        <v>248</v>
      </c>
      <c r="H161">
        <v>1</v>
      </c>
      <c r="I161">
        <v>141000</v>
      </c>
      <c r="J161">
        <v>14610</v>
      </c>
      <c r="K161">
        <v>1</v>
      </c>
      <c r="L161" t="str">
        <f t="shared" si="10"/>
        <v>16/06/2021</v>
      </c>
      <c r="M161">
        <f t="shared" si="11"/>
        <v>44363</v>
      </c>
      <c r="N161">
        <v>10149236</v>
      </c>
      <c r="O161">
        <v>634</v>
      </c>
      <c r="P161" t="str">
        <f>VLOOKUP(J161,Notes!$L$31:$M$165,2,FALSE)</f>
        <v>Airfares - NZ</v>
      </c>
      <c r="U161" t="s">
        <v>237</v>
      </c>
      <c r="V161" s="173">
        <v>44378</v>
      </c>
      <c r="Y161">
        <v>0</v>
      </c>
      <c r="AA161">
        <v>0</v>
      </c>
      <c r="AG161">
        <v>0</v>
      </c>
      <c r="AL161">
        <v>-10</v>
      </c>
      <c r="AM161">
        <v>-10</v>
      </c>
      <c r="AN161" t="s">
        <v>238</v>
      </c>
      <c r="BG161" t="s">
        <v>239</v>
      </c>
    </row>
    <row r="162" spans="1:59" x14ac:dyDescent="0.2">
      <c r="A162">
        <v>1</v>
      </c>
      <c r="B162" s="173">
        <v>44378</v>
      </c>
      <c r="C162" t="s">
        <v>266</v>
      </c>
      <c r="D162" s="179">
        <v>-417.12</v>
      </c>
      <c r="E162" t="s">
        <v>236</v>
      </c>
      <c r="F162">
        <v>4897</v>
      </c>
      <c r="G162" t="s">
        <v>248</v>
      </c>
      <c r="H162">
        <v>1</v>
      </c>
      <c r="I162">
        <v>141000</v>
      </c>
      <c r="J162">
        <v>14610</v>
      </c>
      <c r="K162">
        <v>1</v>
      </c>
      <c r="L162" t="str">
        <f t="shared" si="10"/>
        <v>16/06/2021</v>
      </c>
      <c r="M162">
        <f t="shared" si="11"/>
        <v>44363</v>
      </c>
      <c r="N162">
        <v>10149236</v>
      </c>
      <c r="O162">
        <v>635</v>
      </c>
      <c r="P162" t="str">
        <f>VLOOKUP(J162,Notes!$L$31:$M$165,2,FALSE)</f>
        <v>Airfares - NZ</v>
      </c>
      <c r="U162" t="s">
        <v>237</v>
      </c>
      <c r="V162" s="173">
        <v>44378</v>
      </c>
      <c r="Y162">
        <v>0</v>
      </c>
      <c r="AA162">
        <v>0</v>
      </c>
      <c r="AG162">
        <v>0</v>
      </c>
      <c r="AL162">
        <v>-417.12</v>
      </c>
      <c r="AM162">
        <v>-417.12</v>
      </c>
      <c r="AN162" t="s">
        <v>238</v>
      </c>
      <c r="BG162" t="s">
        <v>239</v>
      </c>
    </row>
    <row r="163" spans="1:59" x14ac:dyDescent="0.2">
      <c r="A163">
        <v>1</v>
      </c>
      <c r="B163" s="173">
        <v>44378</v>
      </c>
      <c r="C163" t="s">
        <v>264</v>
      </c>
      <c r="D163" s="179">
        <v>11.01</v>
      </c>
      <c r="E163" t="s">
        <v>242</v>
      </c>
      <c r="F163" t="s">
        <v>243</v>
      </c>
      <c r="G163" t="s">
        <v>248</v>
      </c>
      <c r="H163">
        <v>1</v>
      </c>
      <c r="I163">
        <v>141000</v>
      </c>
      <c r="J163">
        <v>14620</v>
      </c>
      <c r="K163">
        <v>1</v>
      </c>
      <c r="L163" t="str">
        <f t="shared" si="10"/>
        <v>16/06/2021</v>
      </c>
      <c r="M163">
        <f t="shared" si="11"/>
        <v>44363</v>
      </c>
      <c r="N163">
        <v>10149203</v>
      </c>
      <c r="O163">
        <v>1116</v>
      </c>
      <c r="P163" t="str">
        <f>VLOOKUP(J163,Notes!$L$31:$M$165,2,FALSE)</f>
        <v>Accommodation - NZ</v>
      </c>
      <c r="Q163">
        <v>3883621</v>
      </c>
      <c r="U163" t="s">
        <v>237</v>
      </c>
      <c r="V163" s="173">
        <v>44378</v>
      </c>
      <c r="Y163">
        <v>0</v>
      </c>
      <c r="AA163">
        <v>0</v>
      </c>
      <c r="AG163">
        <v>0</v>
      </c>
      <c r="AI163" t="s">
        <v>244</v>
      </c>
      <c r="AL163">
        <v>11.01</v>
      </c>
      <c r="AM163">
        <v>11.01</v>
      </c>
      <c r="AN163" t="s">
        <v>238</v>
      </c>
      <c r="AR163" t="s">
        <v>241</v>
      </c>
      <c r="AS163">
        <v>254643</v>
      </c>
      <c r="AT163" t="s">
        <v>262</v>
      </c>
      <c r="AU163" t="s">
        <v>323</v>
      </c>
      <c r="AV163">
        <v>100</v>
      </c>
      <c r="AW163" s="173">
        <v>44378</v>
      </c>
      <c r="AX163" t="s">
        <v>327</v>
      </c>
      <c r="AY163" t="s">
        <v>245</v>
      </c>
    </row>
    <row r="164" spans="1:59" x14ac:dyDescent="0.2">
      <c r="A164">
        <v>1</v>
      </c>
      <c r="B164" s="173">
        <v>44378</v>
      </c>
      <c r="C164" t="s">
        <v>264</v>
      </c>
      <c r="D164" s="179">
        <v>25.35</v>
      </c>
      <c r="E164" t="s">
        <v>242</v>
      </c>
      <c r="F164" t="s">
        <v>243</v>
      </c>
      <c r="G164" t="s">
        <v>248</v>
      </c>
      <c r="H164">
        <v>1</v>
      </c>
      <c r="I164">
        <v>141000</v>
      </c>
      <c r="J164">
        <v>14620</v>
      </c>
      <c r="K164">
        <v>1</v>
      </c>
      <c r="L164" t="str">
        <f t="shared" si="10"/>
        <v>16/06/2021</v>
      </c>
      <c r="M164">
        <f t="shared" si="11"/>
        <v>44363</v>
      </c>
      <c r="N164">
        <v>10149203</v>
      </c>
      <c r="O164">
        <v>1118</v>
      </c>
      <c r="P164" t="str">
        <f>VLOOKUP(J164,Notes!$L$31:$M$165,2,FALSE)</f>
        <v>Accommodation - NZ</v>
      </c>
      <c r="Q164">
        <v>3883621</v>
      </c>
      <c r="U164" t="s">
        <v>237</v>
      </c>
      <c r="V164" s="173">
        <v>44378</v>
      </c>
      <c r="Y164">
        <v>0</v>
      </c>
      <c r="AA164">
        <v>0</v>
      </c>
      <c r="AG164">
        <v>0</v>
      </c>
      <c r="AI164" t="s">
        <v>244</v>
      </c>
      <c r="AL164">
        <v>25.35</v>
      </c>
      <c r="AM164">
        <v>25.35</v>
      </c>
      <c r="AN164" t="s">
        <v>238</v>
      </c>
      <c r="AR164" t="s">
        <v>241</v>
      </c>
      <c r="AS164">
        <v>254643</v>
      </c>
      <c r="AT164" t="s">
        <v>262</v>
      </c>
      <c r="AU164" t="s">
        <v>323</v>
      </c>
      <c r="AV164">
        <v>100</v>
      </c>
      <c r="AW164" s="173">
        <v>44378</v>
      </c>
      <c r="AX164" t="s">
        <v>330</v>
      </c>
      <c r="AY164" t="s">
        <v>245</v>
      </c>
    </row>
    <row r="165" spans="1:59" x14ac:dyDescent="0.2">
      <c r="A165">
        <v>1</v>
      </c>
      <c r="B165" s="173">
        <v>44378</v>
      </c>
      <c r="C165" t="s">
        <v>335</v>
      </c>
      <c r="D165" s="179">
        <v>147.83000000000001</v>
      </c>
      <c r="E165" t="s">
        <v>242</v>
      </c>
      <c r="F165" t="s">
        <v>243</v>
      </c>
      <c r="G165" t="s">
        <v>248</v>
      </c>
      <c r="H165">
        <v>1</v>
      </c>
      <c r="I165">
        <v>141000</v>
      </c>
      <c r="J165">
        <v>14620</v>
      </c>
      <c r="K165">
        <v>1</v>
      </c>
      <c r="L165" t="str">
        <f t="shared" si="10"/>
        <v>16/06/2021</v>
      </c>
      <c r="M165">
        <f t="shared" si="11"/>
        <v>44363</v>
      </c>
      <c r="N165">
        <v>10149203</v>
      </c>
      <c r="O165">
        <v>1121</v>
      </c>
      <c r="P165" t="str">
        <f>VLOOKUP(J165,Notes!$L$31:$M$165,2,FALSE)</f>
        <v>Accommodation - NZ</v>
      </c>
      <c r="Q165">
        <v>3883621</v>
      </c>
      <c r="U165" t="s">
        <v>237</v>
      </c>
      <c r="V165" s="173">
        <v>44378</v>
      </c>
      <c r="Y165">
        <v>0</v>
      </c>
      <c r="AA165">
        <v>0</v>
      </c>
      <c r="AG165">
        <v>0</v>
      </c>
      <c r="AI165" t="s">
        <v>244</v>
      </c>
      <c r="AL165">
        <v>147.83000000000001</v>
      </c>
      <c r="AM165">
        <v>147.83000000000001</v>
      </c>
      <c r="AN165" t="s">
        <v>238</v>
      </c>
      <c r="AR165" t="s">
        <v>241</v>
      </c>
      <c r="AS165">
        <v>254643</v>
      </c>
      <c r="AT165" t="s">
        <v>262</v>
      </c>
      <c r="AU165" t="s">
        <v>323</v>
      </c>
      <c r="AV165">
        <v>100</v>
      </c>
      <c r="AW165" s="173">
        <v>44378</v>
      </c>
      <c r="AX165" t="s">
        <v>336</v>
      </c>
      <c r="AY165" t="s">
        <v>245</v>
      </c>
    </row>
    <row r="166" spans="1:59" x14ac:dyDescent="0.2">
      <c r="A166">
        <v>1</v>
      </c>
      <c r="B166" s="173">
        <v>44378</v>
      </c>
      <c r="C166" t="s">
        <v>264</v>
      </c>
      <c r="D166" s="179">
        <v>0.5</v>
      </c>
      <c r="E166" t="s">
        <v>242</v>
      </c>
      <c r="F166" t="s">
        <v>243</v>
      </c>
      <c r="G166" t="s">
        <v>248</v>
      </c>
      <c r="H166">
        <v>1</v>
      </c>
      <c r="I166">
        <v>141000</v>
      </c>
      <c r="J166">
        <v>14620</v>
      </c>
      <c r="K166">
        <v>1</v>
      </c>
      <c r="L166" t="str">
        <f t="shared" si="10"/>
        <v>16/06/2021</v>
      </c>
      <c r="M166">
        <f t="shared" si="11"/>
        <v>44363</v>
      </c>
      <c r="N166">
        <v>10149203</v>
      </c>
      <c r="O166">
        <v>1125</v>
      </c>
      <c r="P166" t="str">
        <f>VLOOKUP(J166,Notes!$L$31:$M$165,2,FALSE)</f>
        <v>Accommodation - NZ</v>
      </c>
      <c r="Q166">
        <v>3883621</v>
      </c>
      <c r="U166" t="s">
        <v>237</v>
      </c>
      <c r="V166" s="173">
        <v>44378</v>
      </c>
      <c r="Y166">
        <v>0</v>
      </c>
      <c r="AA166">
        <v>0</v>
      </c>
      <c r="AG166">
        <v>0</v>
      </c>
      <c r="AI166" t="s">
        <v>244</v>
      </c>
      <c r="AL166">
        <v>0.5</v>
      </c>
      <c r="AM166">
        <v>0.5</v>
      </c>
      <c r="AN166" t="s">
        <v>238</v>
      </c>
      <c r="AR166" t="s">
        <v>241</v>
      </c>
      <c r="AS166">
        <v>254643</v>
      </c>
      <c r="AT166" t="s">
        <v>262</v>
      </c>
      <c r="AU166" t="s">
        <v>323</v>
      </c>
      <c r="AV166">
        <v>100</v>
      </c>
      <c r="AW166" s="173">
        <v>44378</v>
      </c>
      <c r="AX166" t="s">
        <v>341</v>
      </c>
      <c r="AY166" t="s">
        <v>245</v>
      </c>
    </row>
    <row r="167" spans="1:59" x14ac:dyDescent="0.2">
      <c r="A167">
        <v>1</v>
      </c>
      <c r="B167" s="173">
        <v>44378</v>
      </c>
      <c r="C167" t="s">
        <v>264</v>
      </c>
      <c r="D167" s="179">
        <v>0.5</v>
      </c>
      <c r="E167" t="s">
        <v>242</v>
      </c>
      <c r="F167" t="s">
        <v>243</v>
      </c>
      <c r="G167" t="s">
        <v>248</v>
      </c>
      <c r="H167">
        <v>1</v>
      </c>
      <c r="I167">
        <v>141000</v>
      </c>
      <c r="J167">
        <v>14620</v>
      </c>
      <c r="K167">
        <v>1</v>
      </c>
      <c r="L167" t="str">
        <f t="shared" si="10"/>
        <v>16/06/2021</v>
      </c>
      <c r="M167">
        <f t="shared" si="11"/>
        <v>44363</v>
      </c>
      <c r="N167">
        <v>10149203</v>
      </c>
      <c r="O167">
        <v>1126</v>
      </c>
      <c r="P167" t="str">
        <f>VLOOKUP(J167,Notes!$L$31:$M$165,2,FALSE)</f>
        <v>Accommodation - NZ</v>
      </c>
      <c r="Q167">
        <v>3883621</v>
      </c>
      <c r="U167" t="s">
        <v>237</v>
      </c>
      <c r="V167" s="173">
        <v>44378</v>
      </c>
      <c r="Y167">
        <v>0</v>
      </c>
      <c r="AA167">
        <v>0</v>
      </c>
      <c r="AG167">
        <v>0</v>
      </c>
      <c r="AI167" t="s">
        <v>244</v>
      </c>
      <c r="AL167">
        <v>0.5</v>
      </c>
      <c r="AM167">
        <v>0.5</v>
      </c>
      <c r="AN167" t="s">
        <v>238</v>
      </c>
      <c r="AR167" t="s">
        <v>241</v>
      </c>
      <c r="AS167">
        <v>254643</v>
      </c>
      <c r="AT167" t="s">
        <v>262</v>
      </c>
      <c r="AU167" t="s">
        <v>323</v>
      </c>
      <c r="AV167">
        <v>100</v>
      </c>
      <c r="AW167" s="173">
        <v>44378</v>
      </c>
      <c r="AX167" t="s">
        <v>342</v>
      </c>
      <c r="AY167" t="s">
        <v>245</v>
      </c>
    </row>
    <row r="168" spans="1:59" x14ac:dyDescent="0.2">
      <c r="A168">
        <v>1</v>
      </c>
      <c r="B168" s="173">
        <v>44378</v>
      </c>
      <c r="C168" t="s">
        <v>264</v>
      </c>
      <c r="D168" s="179">
        <v>-25.35</v>
      </c>
      <c r="E168" t="s">
        <v>236</v>
      </c>
      <c r="F168">
        <v>4897</v>
      </c>
      <c r="G168" t="s">
        <v>248</v>
      </c>
      <c r="H168">
        <v>1</v>
      </c>
      <c r="I168">
        <v>141000</v>
      </c>
      <c r="J168">
        <v>14620</v>
      </c>
      <c r="K168">
        <v>1</v>
      </c>
      <c r="L168" t="str">
        <f t="shared" si="10"/>
        <v>16/06/2021</v>
      </c>
      <c r="M168">
        <f t="shared" si="11"/>
        <v>44363</v>
      </c>
      <c r="N168">
        <v>10149236</v>
      </c>
      <c r="O168">
        <v>4421</v>
      </c>
      <c r="P168" t="str">
        <f>VLOOKUP(J168,Notes!$L$31:$M$165,2,FALSE)</f>
        <v>Accommodation - NZ</v>
      </c>
      <c r="U168" t="s">
        <v>237</v>
      </c>
      <c r="V168" s="173">
        <v>44378</v>
      </c>
      <c r="Y168">
        <v>0</v>
      </c>
      <c r="AA168">
        <v>0</v>
      </c>
      <c r="AG168">
        <v>0</v>
      </c>
      <c r="AL168">
        <v>-25.35</v>
      </c>
      <c r="AM168">
        <v>-25.35</v>
      </c>
      <c r="AN168" t="s">
        <v>238</v>
      </c>
      <c r="BG168" t="s">
        <v>239</v>
      </c>
    </row>
    <row r="169" spans="1:59" x14ac:dyDescent="0.2">
      <c r="A169">
        <v>1</v>
      </c>
      <c r="B169" s="173">
        <v>44378</v>
      </c>
      <c r="C169" t="s">
        <v>264</v>
      </c>
      <c r="D169" s="179">
        <v>-11.01</v>
      </c>
      <c r="E169" t="s">
        <v>236</v>
      </c>
      <c r="F169">
        <v>4897</v>
      </c>
      <c r="G169" t="s">
        <v>248</v>
      </c>
      <c r="H169">
        <v>1</v>
      </c>
      <c r="I169">
        <v>141000</v>
      </c>
      <c r="J169">
        <v>14620</v>
      </c>
      <c r="K169">
        <v>1</v>
      </c>
      <c r="L169" t="str">
        <f t="shared" si="10"/>
        <v>16/06/2021</v>
      </c>
      <c r="M169">
        <f t="shared" si="11"/>
        <v>44363</v>
      </c>
      <c r="N169">
        <v>10149236</v>
      </c>
      <c r="O169">
        <v>4423</v>
      </c>
      <c r="P169" t="str">
        <f>VLOOKUP(J169,Notes!$L$31:$M$165,2,FALSE)</f>
        <v>Accommodation - NZ</v>
      </c>
      <c r="U169" t="s">
        <v>237</v>
      </c>
      <c r="V169" s="173">
        <v>44378</v>
      </c>
      <c r="Y169">
        <v>0</v>
      </c>
      <c r="AA169">
        <v>0</v>
      </c>
      <c r="AG169">
        <v>0</v>
      </c>
      <c r="AL169">
        <v>-11.01</v>
      </c>
      <c r="AM169">
        <v>-11.01</v>
      </c>
      <c r="AN169" t="s">
        <v>238</v>
      </c>
      <c r="BG169" t="s">
        <v>239</v>
      </c>
    </row>
    <row r="170" spans="1:59" x14ac:dyDescent="0.2">
      <c r="A170">
        <v>1</v>
      </c>
      <c r="B170" s="173">
        <v>44378</v>
      </c>
      <c r="C170" t="s">
        <v>335</v>
      </c>
      <c r="D170" s="179">
        <v>-147.83000000000001</v>
      </c>
      <c r="E170" t="s">
        <v>236</v>
      </c>
      <c r="F170">
        <v>4897</v>
      </c>
      <c r="G170" t="s">
        <v>248</v>
      </c>
      <c r="H170">
        <v>1</v>
      </c>
      <c r="I170">
        <v>141000</v>
      </c>
      <c r="J170">
        <v>14620</v>
      </c>
      <c r="K170">
        <v>1</v>
      </c>
      <c r="L170" t="str">
        <f t="shared" si="10"/>
        <v>16/06/2021</v>
      </c>
      <c r="M170">
        <f t="shared" si="11"/>
        <v>44363</v>
      </c>
      <c r="N170">
        <v>10149236</v>
      </c>
      <c r="O170">
        <v>4425</v>
      </c>
      <c r="P170" t="str">
        <f>VLOOKUP(J170,Notes!$L$31:$M$165,2,FALSE)</f>
        <v>Accommodation - NZ</v>
      </c>
      <c r="U170" t="s">
        <v>237</v>
      </c>
      <c r="V170" s="173">
        <v>44378</v>
      </c>
      <c r="Y170">
        <v>0</v>
      </c>
      <c r="AA170">
        <v>0</v>
      </c>
      <c r="AG170">
        <v>0</v>
      </c>
      <c r="AL170">
        <v>-147.83000000000001</v>
      </c>
      <c r="AM170">
        <v>-147.83000000000001</v>
      </c>
      <c r="AN170" t="s">
        <v>238</v>
      </c>
      <c r="BG170" t="s">
        <v>239</v>
      </c>
    </row>
    <row r="171" spans="1:59" x14ac:dyDescent="0.2">
      <c r="A171">
        <v>1</v>
      </c>
      <c r="B171" s="173">
        <v>44378</v>
      </c>
      <c r="C171" t="s">
        <v>264</v>
      </c>
      <c r="D171" s="179">
        <v>-0.5</v>
      </c>
      <c r="E171" t="s">
        <v>236</v>
      </c>
      <c r="F171">
        <v>4897</v>
      </c>
      <c r="G171" t="s">
        <v>248</v>
      </c>
      <c r="H171">
        <v>1</v>
      </c>
      <c r="I171">
        <v>141000</v>
      </c>
      <c r="J171">
        <v>14620</v>
      </c>
      <c r="K171">
        <v>1</v>
      </c>
      <c r="L171" t="str">
        <f t="shared" si="10"/>
        <v>16/06/2021</v>
      </c>
      <c r="M171">
        <f t="shared" si="11"/>
        <v>44363</v>
      </c>
      <c r="N171">
        <v>10149236</v>
      </c>
      <c r="O171">
        <v>4429</v>
      </c>
      <c r="P171" t="str">
        <f>VLOOKUP(J171,Notes!$L$31:$M$165,2,FALSE)</f>
        <v>Accommodation - NZ</v>
      </c>
      <c r="U171" t="s">
        <v>237</v>
      </c>
      <c r="V171" s="173">
        <v>44378</v>
      </c>
      <c r="Y171">
        <v>0</v>
      </c>
      <c r="AA171">
        <v>0</v>
      </c>
      <c r="AG171">
        <v>0</v>
      </c>
      <c r="AL171">
        <v>-0.5</v>
      </c>
      <c r="AM171">
        <v>-0.5</v>
      </c>
      <c r="AN171" t="s">
        <v>238</v>
      </c>
      <c r="BG171" t="s">
        <v>239</v>
      </c>
    </row>
    <row r="172" spans="1:59" x14ac:dyDescent="0.2">
      <c r="A172">
        <v>1</v>
      </c>
      <c r="B172" s="173">
        <v>44378</v>
      </c>
      <c r="C172" t="s">
        <v>264</v>
      </c>
      <c r="D172" s="179">
        <v>-0.5</v>
      </c>
      <c r="E172" t="s">
        <v>236</v>
      </c>
      <c r="F172">
        <v>4897</v>
      </c>
      <c r="G172" t="s">
        <v>248</v>
      </c>
      <c r="H172">
        <v>1</v>
      </c>
      <c r="I172">
        <v>141000</v>
      </c>
      <c r="J172">
        <v>14620</v>
      </c>
      <c r="K172">
        <v>1</v>
      </c>
      <c r="L172" t="str">
        <f t="shared" si="10"/>
        <v>16/06/2021</v>
      </c>
      <c r="M172">
        <f t="shared" si="11"/>
        <v>44363</v>
      </c>
      <c r="N172">
        <v>10149236</v>
      </c>
      <c r="O172">
        <v>4430</v>
      </c>
      <c r="P172" t="str">
        <f>VLOOKUP(J172,Notes!$L$31:$M$165,2,FALSE)</f>
        <v>Accommodation - NZ</v>
      </c>
      <c r="U172" t="s">
        <v>237</v>
      </c>
      <c r="V172" s="173">
        <v>44378</v>
      </c>
      <c r="Y172">
        <v>0</v>
      </c>
      <c r="AA172">
        <v>0</v>
      </c>
      <c r="AG172">
        <v>0</v>
      </c>
      <c r="AL172">
        <v>-0.5</v>
      </c>
      <c r="AM172">
        <v>-0.5</v>
      </c>
      <c r="AN172" t="s">
        <v>238</v>
      </c>
      <c r="BG172" t="s">
        <v>239</v>
      </c>
    </row>
    <row r="173" spans="1:59" x14ac:dyDescent="0.2">
      <c r="A173">
        <v>1</v>
      </c>
      <c r="B173" s="173">
        <v>44378</v>
      </c>
      <c r="C173" t="s">
        <v>333</v>
      </c>
      <c r="D173" s="179">
        <v>143.47999999999999</v>
      </c>
      <c r="E173" t="s">
        <v>242</v>
      </c>
      <c r="F173" t="s">
        <v>243</v>
      </c>
      <c r="G173" t="s">
        <v>248</v>
      </c>
      <c r="H173">
        <v>1</v>
      </c>
      <c r="I173">
        <v>141000</v>
      </c>
      <c r="J173">
        <v>14620</v>
      </c>
      <c r="K173">
        <v>1</v>
      </c>
      <c r="L173" t="str">
        <f t="shared" si="10"/>
        <v>17/06/2021</v>
      </c>
      <c r="M173">
        <f t="shared" si="11"/>
        <v>44364</v>
      </c>
      <c r="N173">
        <v>10149203</v>
      </c>
      <c r="O173">
        <v>1120</v>
      </c>
      <c r="P173" t="str">
        <f>VLOOKUP(J173,Notes!$L$31:$M$165,2,FALSE)</f>
        <v>Accommodation - NZ</v>
      </c>
      <c r="Q173">
        <v>3883621</v>
      </c>
      <c r="U173" t="s">
        <v>237</v>
      </c>
      <c r="V173" s="173">
        <v>44378</v>
      </c>
      <c r="Y173">
        <v>0</v>
      </c>
      <c r="AA173">
        <v>0</v>
      </c>
      <c r="AG173">
        <v>0</v>
      </c>
      <c r="AI173" t="s">
        <v>244</v>
      </c>
      <c r="AL173">
        <v>143.47999999999999</v>
      </c>
      <c r="AM173">
        <v>143.47999999999999</v>
      </c>
      <c r="AN173" t="s">
        <v>238</v>
      </c>
      <c r="AR173" t="s">
        <v>241</v>
      </c>
      <c r="AS173">
        <v>254643</v>
      </c>
      <c r="AT173" t="s">
        <v>262</v>
      </c>
      <c r="AU173" t="s">
        <v>323</v>
      </c>
      <c r="AV173">
        <v>100</v>
      </c>
      <c r="AW173" s="173">
        <v>44378</v>
      </c>
      <c r="AX173" t="s">
        <v>334</v>
      </c>
      <c r="AY173" t="s">
        <v>245</v>
      </c>
    </row>
    <row r="174" spans="1:59" x14ac:dyDescent="0.2">
      <c r="A174">
        <v>1</v>
      </c>
      <c r="B174" s="173">
        <v>44378</v>
      </c>
      <c r="C174" t="s">
        <v>333</v>
      </c>
      <c r="D174" s="179">
        <v>-143.47999999999999</v>
      </c>
      <c r="E174" t="s">
        <v>236</v>
      </c>
      <c r="F174">
        <v>4897</v>
      </c>
      <c r="G174" t="s">
        <v>248</v>
      </c>
      <c r="H174">
        <v>1</v>
      </c>
      <c r="I174">
        <v>141000</v>
      </c>
      <c r="J174">
        <v>14620</v>
      </c>
      <c r="K174">
        <v>1</v>
      </c>
      <c r="L174" t="str">
        <f t="shared" si="10"/>
        <v>17/06/2021</v>
      </c>
      <c r="M174">
        <f t="shared" si="11"/>
        <v>44364</v>
      </c>
      <c r="N174">
        <v>10149236</v>
      </c>
      <c r="O174">
        <v>4424</v>
      </c>
      <c r="P174" t="str">
        <f>VLOOKUP(J174,Notes!$L$31:$M$165,2,FALSE)</f>
        <v>Accommodation - NZ</v>
      </c>
      <c r="U174" t="s">
        <v>237</v>
      </c>
      <c r="V174" s="173">
        <v>44378</v>
      </c>
      <c r="Y174">
        <v>0</v>
      </c>
      <c r="AA174">
        <v>0</v>
      </c>
      <c r="AG174">
        <v>0</v>
      </c>
      <c r="AL174">
        <v>-143.47999999999999</v>
      </c>
      <c r="AM174">
        <v>-143.47999999999999</v>
      </c>
      <c r="AN174" t="s">
        <v>238</v>
      </c>
      <c r="BG174" t="s">
        <v>239</v>
      </c>
    </row>
    <row r="175" spans="1:59" x14ac:dyDescent="0.2">
      <c r="A175">
        <v>1</v>
      </c>
      <c r="B175" s="173">
        <v>44378</v>
      </c>
      <c r="C175" t="s">
        <v>284</v>
      </c>
      <c r="D175" s="179">
        <v>5.85</v>
      </c>
      <c r="E175" t="s">
        <v>242</v>
      </c>
      <c r="F175" t="s">
        <v>243</v>
      </c>
      <c r="G175" t="s">
        <v>248</v>
      </c>
      <c r="H175">
        <v>1</v>
      </c>
      <c r="I175">
        <v>141000</v>
      </c>
      <c r="J175">
        <v>14610</v>
      </c>
      <c r="K175">
        <v>1</v>
      </c>
      <c r="L175" t="str">
        <f t="shared" ref="L175:L200" si="12">RIGHT(C175,10)</f>
        <v>24/06/2021</v>
      </c>
      <c r="M175">
        <f t="shared" ref="M175:M200" si="13">DATEVALUE(L175)</f>
        <v>44371</v>
      </c>
      <c r="N175">
        <v>10149202</v>
      </c>
      <c r="O175">
        <v>646</v>
      </c>
      <c r="P175" t="str">
        <f>VLOOKUP(J175,Notes!$L$31:$M$165,2,FALSE)</f>
        <v>Airfares - NZ</v>
      </c>
      <c r="Q175">
        <v>3883620</v>
      </c>
      <c r="U175" t="s">
        <v>237</v>
      </c>
      <c r="V175" s="173">
        <v>44378</v>
      </c>
      <c r="Y175">
        <v>0</v>
      </c>
      <c r="AA175">
        <v>0</v>
      </c>
      <c r="AG175">
        <v>0</v>
      </c>
      <c r="AI175" t="s">
        <v>244</v>
      </c>
      <c r="AL175">
        <v>5.85</v>
      </c>
      <c r="AM175">
        <v>5.85</v>
      </c>
      <c r="AN175" t="s">
        <v>238</v>
      </c>
      <c r="AR175" t="s">
        <v>241</v>
      </c>
      <c r="AS175">
        <v>254643</v>
      </c>
      <c r="AT175" t="s">
        <v>262</v>
      </c>
      <c r="AU175">
        <v>9719.0018</v>
      </c>
      <c r="AV175">
        <v>100</v>
      </c>
      <c r="AW175" s="173">
        <v>44378</v>
      </c>
      <c r="AX175" t="s">
        <v>285</v>
      </c>
      <c r="AY175" t="s">
        <v>245</v>
      </c>
    </row>
    <row r="176" spans="1:59" x14ac:dyDescent="0.2">
      <c r="A176">
        <v>1</v>
      </c>
      <c r="B176" s="173">
        <v>44378</v>
      </c>
      <c r="C176" t="s">
        <v>182</v>
      </c>
      <c r="D176" s="179">
        <v>246.99</v>
      </c>
      <c r="E176" t="s">
        <v>242</v>
      </c>
      <c r="F176" t="s">
        <v>243</v>
      </c>
      <c r="G176" t="s">
        <v>248</v>
      </c>
      <c r="H176">
        <v>1</v>
      </c>
      <c r="I176">
        <v>141000</v>
      </c>
      <c r="J176">
        <v>14610</v>
      </c>
      <c r="K176">
        <v>1</v>
      </c>
      <c r="L176" t="str">
        <f t="shared" si="12"/>
        <v>24/06/2021</v>
      </c>
      <c r="M176">
        <f t="shared" si="13"/>
        <v>44371</v>
      </c>
      <c r="N176">
        <v>10149202</v>
      </c>
      <c r="O176">
        <v>647</v>
      </c>
      <c r="P176" t="str">
        <f>VLOOKUP(J176,Notes!$L$31:$M$165,2,FALSE)</f>
        <v>Airfares - NZ</v>
      </c>
      <c r="Q176">
        <v>3883620</v>
      </c>
      <c r="U176" t="s">
        <v>237</v>
      </c>
      <c r="V176" s="173">
        <v>44378</v>
      </c>
      <c r="Y176">
        <v>0</v>
      </c>
      <c r="AA176">
        <v>0</v>
      </c>
      <c r="AG176">
        <v>0</v>
      </c>
      <c r="AI176" t="s">
        <v>244</v>
      </c>
      <c r="AL176">
        <v>246.99</v>
      </c>
      <c r="AM176">
        <v>246.99</v>
      </c>
      <c r="AN176" t="s">
        <v>238</v>
      </c>
      <c r="AR176" t="s">
        <v>241</v>
      </c>
      <c r="AS176">
        <v>254643</v>
      </c>
      <c r="AT176" t="s">
        <v>262</v>
      </c>
      <c r="AU176">
        <v>9719.0018</v>
      </c>
      <c r="AV176">
        <v>100</v>
      </c>
      <c r="AW176" s="173">
        <v>44378</v>
      </c>
      <c r="AX176" t="s">
        <v>286</v>
      </c>
      <c r="AY176" t="s">
        <v>245</v>
      </c>
    </row>
    <row r="177" spans="1:59" x14ac:dyDescent="0.2">
      <c r="A177">
        <v>1</v>
      </c>
      <c r="B177" s="173">
        <v>44378</v>
      </c>
      <c r="C177" t="s">
        <v>284</v>
      </c>
      <c r="D177" s="179">
        <v>10</v>
      </c>
      <c r="E177" t="s">
        <v>242</v>
      </c>
      <c r="F177" t="s">
        <v>243</v>
      </c>
      <c r="G177" t="s">
        <v>248</v>
      </c>
      <c r="H177">
        <v>1</v>
      </c>
      <c r="I177">
        <v>141000</v>
      </c>
      <c r="J177">
        <v>14610</v>
      </c>
      <c r="K177">
        <v>1</v>
      </c>
      <c r="L177" t="str">
        <f t="shared" si="12"/>
        <v>24/06/2021</v>
      </c>
      <c r="M177">
        <f t="shared" si="13"/>
        <v>44371</v>
      </c>
      <c r="N177">
        <v>10149202</v>
      </c>
      <c r="O177">
        <v>648</v>
      </c>
      <c r="P177" t="str">
        <f>VLOOKUP(J177,Notes!$L$31:$M$165,2,FALSE)</f>
        <v>Airfares - NZ</v>
      </c>
      <c r="Q177">
        <v>3883620</v>
      </c>
      <c r="U177" t="s">
        <v>237</v>
      </c>
      <c r="V177" s="173">
        <v>44378</v>
      </c>
      <c r="Y177">
        <v>0</v>
      </c>
      <c r="AA177">
        <v>0</v>
      </c>
      <c r="AG177">
        <v>0</v>
      </c>
      <c r="AI177" t="s">
        <v>244</v>
      </c>
      <c r="AL177">
        <v>10</v>
      </c>
      <c r="AM177">
        <v>10</v>
      </c>
      <c r="AN177" t="s">
        <v>238</v>
      </c>
      <c r="AR177" t="s">
        <v>241</v>
      </c>
      <c r="AS177">
        <v>254643</v>
      </c>
      <c r="AT177" t="s">
        <v>262</v>
      </c>
      <c r="AU177">
        <v>9719.0018</v>
      </c>
      <c r="AV177">
        <v>100</v>
      </c>
      <c r="AW177" s="173">
        <v>44378</v>
      </c>
      <c r="AX177" t="s">
        <v>287</v>
      </c>
      <c r="AY177" t="s">
        <v>245</v>
      </c>
    </row>
    <row r="178" spans="1:59" x14ac:dyDescent="0.2">
      <c r="A178">
        <v>1</v>
      </c>
      <c r="B178" s="173">
        <v>44378</v>
      </c>
      <c r="C178" t="s">
        <v>284</v>
      </c>
      <c r="D178" s="179">
        <v>-5.85</v>
      </c>
      <c r="E178" t="s">
        <v>236</v>
      </c>
      <c r="F178">
        <v>4897</v>
      </c>
      <c r="G178" t="s">
        <v>248</v>
      </c>
      <c r="H178">
        <v>1</v>
      </c>
      <c r="I178">
        <v>141000</v>
      </c>
      <c r="J178">
        <v>14610</v>
      </c>
      <c r="K178">
        <v>1</v>
      </c>
      <c r="L178" t="str">
        <f t="shared" si="12"/>
        <v>24/06/2021</v>
      </c>
      <c r="M178">
        <f t="shared" si="13"/>
        <v>44371</v>
      </c>
      <c r="N178">
        <v>10149236</v>
      </c>
      <c r="O178">
        <v>644</v>
      </c>
      <c r="P178" t="str">
        <f>VLOOKUP(J178,Notes!$L$31:$M$165,2,FALSE)</f>
        <v>Airfares - NZ</v>
      </c>
      <c r="U178" t="s">
        <v>237</v>
      </c>
      <c r="V178" s="173">
        <v>44378</v>
      </c>
      <c r="Y178">
        <v>0</v>
      </c>
      <c r="AA178">
        <v>0</v>
      </c>
      <c r="AG178">
        <v>0</v>
      </c>
      <c r="AL178">
        <v>-5.85</v>
      </c>
      <c r="AM178">
        <v>-5.85</v>
      </c>
      <c r="AN178" t="s">
        <v>238</v>
      </c>
      <c r="BG178" t="s">
        <v>239</v>
      </c>
    </row>
    <row r="179" spans="1:59" x14ac:dyDescent="0.2">
      <c r="A179">
        <v>1</v>
      </c>
      <c r="B179" s="173">
        <v>44378</v>
      </c>
      <c r="C179" t="s">
        <v>182</v>
      </c>
      <c r="D179" s="179">
        <v>-246.99</v>
      </c>
      <c r="E179" t="s">
        <v>236</v>
      </c>
      <c r="F179">
        <v>4897</v>
      </c>
      <c r="G179" t="s">
        <v>248</v>
      </c>
      <c r="H179">
        <v>1</v>
      </c>
      <c r="I179">
        <v>141000</v>
      </c>
      <c r="J179">
        <v>14610</v>
      </c>
      <c r="K179">
        <v>1</v>
      </c>
      <c r="L179" t="str">
        <f t="shared" si="12"/>
        <v>24/06/2021</v>
      </c>
      <c r="M179">
        <f t="shared" si="13"/>
        <v>44371</v>
      </c>
      <c r="N179">
        <v>10149236</v>
      </c>
      <c r="O179">
        <v>645</v>
      </c>
      <c r="P179" t="str">
        <f>VLOOKUP(J179,Notes!$L$31:$M$165,2,FALSE)</f>
        <v>Airfares - NZ</v>
      </c>
      <c r="U179" t="s">
        <v>237</v>
      </c>
      <c r="V179" s="173">
        <v>44378</v>
      </c>
      <c r="Y179">
        <v>0</v>
      </c>
      <c r="AA179">
        <v>0</v>
      </c>
      <c r="AG179">
        <v>0</v>
      </c>
      <c r="AL179">
        <v>-246.99</v>
      </c>
      <c r="AM179">
        <v>-246.99</v>
      </c>
      <c r="AN179" t="s">
        <v>238</v>
      </c>
      <c r="BG179" t="s">
        <v>239</v>
      </c>
    </row>
    <row r="180" spans="1:59" x14ac:dyDescent="0.2">
      <c r="A180">
        <v>1</v>
      </c>
      <c r="B180" s="173">
        <v>44378</v>
      </c>
      <c r="C180" t="s">
        <v>284</v>
      </c>
      <c r="D180" s="179">
        <v>-10</v>
      </c>
      <c r="E180" t="s">
        <v>236</v>
      </c>
      <c r="F180">
        <v>4897</v>
      </c>
      <c r="G180" t="s">
        <v>248</v>
      </c>
      <c r="H180">
        <v>1</v>
      </c>
      <c r="I180">
        <v>141000</v>
      </c>
      <c r="J180">
        <v>14610</v>
      </c>
      <c r="K180">
        <v>1</v>
      </c>
      <c r="L180" t="str">
        <f t="shared" si="12"/>
        <v>24/06/2021</v>
      </c>
      <c r="M180">
        <f t="shared" si="13"/>
        <v>44371</v>
      </c>
      <c r="N180">
        <v>10149236</v>
      </c>
      <c r="O180">
        <v>646</v>
      </c>
      <c r="P180" t="str">
        <f>VLOOKUP(J180,Notes!$L$31:$M$165,2,FALSE)</f>
        <v>Airfares - NZ</v>
      </c>
      <c r="U180" t="s">
        <v>237</v>
      </c>
      <c r="V180" s="173">
        <v>44378</v>
      </c>
      <c r="Y180">
        <v>0</v>
      </c>
      <c r="AA180">
        <v>0</v>
      </c>
      <c r="AG180">
        <v>0</v>
      </c>
      <c r="AL180">
        <v>-10</v>
      </c>
      <c r="AM180">
        <v>-10</v>
      </c>
      <c r="AN180" t="s">
        <v>238</v>
      </c>
      <c r="BG180" t="s">
        <v>239</v>
      </c>
    </row>
    <row r="181" spans="1:59" x14ac:dyDescent="0.2">
      <c r="A181">
        <v>1</v>
      </c>
      <c r="B181" s="173">
        <v>44378</v>
      </c>
      <c r="C181" t="s">
        <v>272</v>
      </c>
      <c r="D181" s="179">
        <v>5.85</v>
      </c>
      <c r="E181" t="s">
        <v>242</v>
      </c>
      <c r="F181" t="s">
        <v>243</v>
      </c>
      <c r="G181" t="s">
        <v>248</v>
      </c>
      <c r="H181">
        <v>1</v>
      </c>
      <c r="I181">
        <v>141000</v>
      </c>
      <c r="J181">
        <v>14610</v>
      </c>
      <c r="K181">
        <v>1</v>
      </c>
      <c r="L181" t="str">
        <f t="shared" si="12"/>
        <v>25/06/2021</v>
      </c>
      <c r="M181">
        <f t="shared" si="13"/>
        <v>44372</v>
      </c>
      <c r="N181">
        <v>10149202</v>
      </c>
      <c r="O181">
        <v>640</v>
      </c>
      <c r="P181" t="str">
        <f>VLOOKUP(J181,Notes!$L$31:$M$165,2,FALSE)</f>
        <v>Airfares - NZ</v>
      </c>
      <c r="Q181">
        <v>3883620</v>
      </c>
      <c r="U181" t="s">
        <v>237</v>
      </c>
      <c r="V181" s="173">
        <v>44378</v>
      </c>
      <c r="Y181">
        <v>0</v>
      </c>
      <c r="AA181">
        <v>0</v>
      </c>
      <c r="AG181">
        <v>0</v>
      </c>
      <c r="AI181" t="s">
        <v>244</v>
      </c>
      <c r="AL181">
        <v>5.85</v>
      </c>
      <c r="AM181">
        <v>5.85</v>
      </c>
      <c r="AN181" t="s">
        <v>238</v>
      </c>
      <c r="AR181" t="s">
        <v>241</v>
      </c>
      <c r="AS181">
        <v>254643</v>
      </c>
      <c r="AT181" t="s">
        <v>262</v>
      </c>
      <c r="AU181">
        <v>9719.0018</v>
      </c>
      <c r="AV181">
        <v>100</v>
      </c>
      <c r="AW181" s="173">
        <v>44378</v>
      </c>
      <c r="AX181" t="s">
        <v>273</v>
      </c>
      <c r="AY181" t="s">
        <v>245</v>
      </c>
    </row>
    <row r="182" spans="1:59" x14ac:dyDescent="0.2">
      <c r="A182">
        <v>1</v>
      </c>
      <c r="B182" s="173">
        <v>44378</v>
      </c>
      <c r="C182" t="s">
        <v>274</v>
      </c>
      <c r="D182" s="179">
        <v>180.07</v>
      </c>
      <c r="E182" t="s">
        <v>242</v>
      </c>
      <c r="F182" t="s">
        <v>243</v>
      </c>
      <c r="G182" t="s">
        <v>248</v>
      </c>
      <c r="H182">
        <v>1</v>
      </c>
      <c r="I182">
        <v>141000</v>
      </c>
      <c r="J182">
        <v>14610</v>
      </c>
      <c r="K182">
        <v>1</v>
      </c>
      <c r="L182" t="str">
        <f t="shared" si="12"/>
        <v>25/06/2021</v>
      </c>
      <c r="M182">
        <f t="shared" si="13"/>
        <v>44372</v>
      </c>
      <c r="N182">
        <v>10149202</v>
      </c>
      <c r="O182">
        <v>641</v>
      </c>
      <c r="P182" t="str">
        <f>VLOOKUP(J182,Notes!$L$31:$M$165,2,FALSE)</f>
        <v>Airfares - NZ</v>
      </c>
      <c r="Q182">
        <v>3883620</v>
      </c>
      <c r="U182" t="s">
        <v>237</v>
      </c>
      <c r="V182" s="173">
        <v>44378</v>
      </c>
      <c r="Y182">
        <v>0</v>
      </c>
      <c r="AA182">
        <v>0</v>
      </c>
      <c r="AG182">
        <v>0</v>
      </c>
      <c r="AI182" t="s">
        <v>244</v>
      </c>
      <c r="AL182">
        <v>180.07</v>
      </c>
      <c r="AM182">
        <v>180.07</v>
      </c>
      <c r="AN182" t="s">
        <v>238</v>
      </c>
      <c r="AR182" t="s">
        <v>241</v>
      </c>
      <c r="AS182">
        <v>254643</v>
      </c>
      <c r="AT182" t="s">
        <v>262</v>
      </c>
      <c r="AU182">
        <v>9719.0018</v>
      </c>
      <c r="AV182">
        <v>100</v>
      </c>
      <c r="AW182" s="173">
        <v>44378</v>
      </c>
      <c r="AX182" t="s">
        <v>275</v>
      </c>
      <c r="AY182" t="s">
        <v>245</v>
      </c>
    </row>
    <row r="183" spans="1:59" x14ac:dyDescent="0.2">
      <c r="A183">
        <v>1</v>
      </c>
      <c r="B183" s="173">
        <v>44378</v>
      </c>
      <c r="C183" t="s">
        <v>272</v>
      </c>
      <c r="D183" s="179">
        <v>-5.85</v>
      </c>
      <c r="E183" t="s">
        <v>236</v>
      </c>
      <c r="F183">
        <v>4897</v>
      </c>
      <c r="G183" t="s">
        <v>248</v>
      </c>
      <c r="H183">
        <v>1</v>
      </c>
      <c r="I183">
        <v>141000</v>
      </c>
      <c r="J183">
        <v>14610</v>
      </c>
      <c r="K183">
        <v>1</v>
      </c>
      <c r="L183" t="str">
        <f t="shared" si="12"/>
        <v>25/06/2021</v>
      </c>
      <c r="M183">
        <f t="shared" si="13"/>
        <v>44372</v>
      </c>
      <c r="N183">
        <v>10149236</v>
      </c>
      <c r="O183">
        <v>638</v>
      </c>
      <c r="P183" t="str">
        <f>VLOOKUP(J183,Notes!$L$31:$M$165,2,FALSE)</f>
        <v>Airfares - NZ</v>
      </c>
      <c r="U183" t="s">
        <v>237</v>
      </c>
      <c r="V183" s="173">
        <v>44378</v>
      </c>
      <c r="Y183">
        <v>0</v>
      </c>
      <c r="AA183">
        <v>0</v>
      </c>
      <c r="AG183">
        <v>0</v>
      </c>
      <c r="AL183">
        <v>-5.85</v>
      </c>
      <c r="AM183">
        <v>-5.85</v>
      </c>
      <c r="AN183" t="s">
        <v>238</v>
      </c>
      <c r="BG183" t="s">
        <v>239</v>
      </c>
    </row>
    <row r="184" spans="1:59" x14ac:dyDescent="0.2">
      <c r="A184">
        <v>1</v>
      </c>
      <c r="B184" s="173">
        <v>44378</v>
      </c>
      <c r="C184" t="s">
        <v>274</v>
      </c>
      <c r="D184" s="179">
        <v>-180.07</v>
      </c>
      <c r="E184" t="s">
        <v>236</v>
      </c>
      <c r="F184">
        <v>4897</v>
      </c>
      <c r="G184" t="s">
        <v>248</v>
      </c>
      <c r="H184">
        <v>1</v>
      </c>
      <c r="I184">
        <v>141000</v>
      </c>
      <c r="J184">
        <v>14610</v>
      </c>
      <c r="K184">
        <v>1</v>
      </c>
      <c r="L184" t="str">
        <f t="shared" si="12"/>
        <v>25/06/2021</v>
      </c>
      <c r="M184">
        <f t="shared" si="13"/>
        <v>44372</v>
      </c>
      <c r="N184">
        <v>10149236</v>
      </c>
      <c r="O184">
        <v>639</v>
      </c>
      <c r="P184" t="str">
        <f>VLOOKUP(J184,Notes!$L$31:$M$165,2,FALSE)</f>
        <v>Airfares - NZ</v>
      </c>
      <c r="U184" t="s">
        <v>237</v>
      </c>
      <c r="V184" s="173">
        <v>44378</v>
      </c>
      <c r="Y184">
        <v>0</v>
      </c>
      <c r="AA184">
        <v>0</v>
      </c>
      <c r="AG184">
        <v>0</v>
      </c>
      <c r="AL184">
        <v>-180.07</v>
      </c>
      <c r="AM184">
        <v>-180.07</v>
      </c>
      <c r="AN184" t="s">
        <v>238</v>
      </c>
      <c r="BG184" t="s">
        <v>239</v>
      </c>
    </row>
    <row r="185" spans="1:59" x14ac:dyDescent="0.2">
      <c r="A185">
        <v>1</v>
      </c>
      <c r="B185" s="173">
        <v>44378</v>
      </c>
      <c r="C185" t="s">
        <v>280</v>
      </c>
      <c r="D185" s="179">
        <v>5.85</v>
      </c>
      <c r="E185" t="s">
        <v>242</v>
      </c>
      <c r="F185" t="s">
        <v>243</v>
      </c>
      <c r="G185" t="s">
        <v>248</v>
      </c>
      <c r="H185">
        <v>1</v>
      </c>
      <c r="I185">
        <v>141000</v>
      </c>
      <c r="J185">
        <v>14610</v>
      </c>
      <c r="K185">
        <v>1</v>
      </c>
      <c r="L185" t="str">
        <f t="shared" si="12"/>
        <v>26/06/2021</v>
      </c>
      <c r="M185">
        <f t="shared" si="13"/>
        <v>44373</v>
      </c>
      <c r="N185">
        <v>10149202</v>
      </c>
      <c r="O185">
        <v>644</v>
      </c>
      <c r="P185" t="str">
        <f>VLOOKUP(J185,Notes!$L$31:$M$165,2,FALSE)</f>
        <v>Airfares - NZ</v>
      </c>
      <c r="Q185">
        <v>3883620</v>
      </c>
      <c r="U185" t="s">
        <v>237</v>
      </c>
      <c r="V185" s="173">
        <v>44378</v>
      </c>
      <c r="Y185">
        <v>0</v>
      </c>
      <c r="AA185">
        <v>0</v>
      </c>
      <c r="AG185">
        <v>0</v>
      </c>
      <c r="AI185" t="s">
        <v>244</v>
      </c>
      <c r="AL185">
        <v>5.85</v>
      </c>
      <c r="AM185">
        <v>5.85</v>
      </c>
      <c r="AN185" t="s">
        <v>238</v>
      </c>
      <c r="AR185" t="s">
        <v>241</v>
      </c>
      <c r="AS185">
        <v>254643</v>
      </c>
      <c r="AT185" t="s">
        <v>262</v>
      </c>
      <c r="AU185">
        <v>9719.0018</v>
      </c>
      <c r="AV185">
        <v>100</v>
      </c>
      <c r="AW185" s="173">
        <v>44378</v>
      </c>
      <c r="AX185" t="s">
        <v>281</v>
      </c>
      <c r="AY185" t="s">
        <v>245</v>
      </c>
    </row>
    <row r="186" spans="1:59" x14ac:dyDescent="0.2">
      <c r="A186">
        <v>1</v>
      </c>
      <c r="B186" s="173">
        <v>44378</v>
      </c>
      <c r="C186" t="s">
        <v>282</v>
      </c>
      <c r="D186" s="179">
        <v>210.86</v>
      </c>
      <c r="E186" t="s">
        <v>242</v>
      </c>
      <c r="F186" t="s">
        <v>243</v>
      </c>
      <c r="G186" t="s">
        <v>248</v>
      </c>
      <c r="H186">
        <v>1</v>
      </c>
      <c r="I186">
        <v>141000</v>
      </c>
      <c r="J186">
        <v>14610</v>
      </c>
      <c r="K186">
        <v>1</v>
      </c>
      <c r="L186" t="str">
        <f t="shared" si="12"/>
        <v>26/06/2021</v>
      </c>
      <c r="M186">
        <f t="shared" si="13"/>
        <v>44373</v>
      </c>
      <c r="N186">
        <v>10149202</v>
      </c>
      <c r="O186">
        <v>645</v>
      </c>
      <c r="P186" t="str">
        <f>VLOOKUP(J186,Notes!$L$31:$M$165,2,FALSE)</f>
        <v>Airfares - NZ</v>
      </c>
      <c r="Q186">
        <v>3883620</v>
      </c>
      <c r="U186" t="s">
        <v>237</v>
      </c>
      <c r="V186" s="173">
        <v>44378</v>
      </c>
      <c r="Y186">
        <v>0</v>
      </c>
      <c r="AA186">
        <v>0</v>
      </c>
      <c r="AG186">
        <v>0</v>
      </c>
      <c r="AI186" t="s">
        <v>244</v>
      </c>
      <c r="AL186">
        <v>210.86</v>
      </c>
      <c r="AM186">
        <v>210.86</v>
      </c>
      <c r="AN186" t="s">
        <v>238</v>
      </c>
      <c r="AR186" t="s">
        <v>241</v>
      </c>
      <c r="AS186">
        <v>254643</v>
      </c>
      <c r="AT186" t="s">
        <v>262</v>
      </c>
      <c r="AU186">
        <v>9719.0018</v>
      </c>
      <c r="AV186">
        <v>100</v>
      </c>
      <c r="AW186" s="173">
        <v>44378</v>
      </c>
      <c r="AX186" t="s">
        <v>283</v>
      </c>
      <c r="AY186" t="s">
        <v>245</v>
      </c>
    </row>
    <row r="187" spans="1:59" x14ac:dyDescent="0.2">
      <c r="A187">
        <v>1</v>
      </c>
      <c r="B187" s="173">
        <v>44378</v>
      </c>
      <c r="C187" t="s">
        <v>280</v>
      </c>
      <c r="D187" s="179">
        <v>-5.85</v>
      </c>
      <c r="E187" t="s">
        <v>236</v>
      </c>
      <c r="F187">
        <v>4897</v>
      </c>
      <c r="G187" t="s">
        <v>248</v>
      </c>
      <c r="H187">
        <v>1</v>
      </c>
      <c r="I187">
        <v>141000</v>
      </c>
      <c r="J187">
        <v>14610</v>
      </c>
      <c r="K187">
        <v>1</v>
      </c>
      <c r="L187" t="str">
        <f t="shared" si="12"/>
        <v>26/06/2021</v>
      </c>
      <c r="M187">
        <f t="shared" si="13"/>
        <v>44373</v>
      </c>
      <c r="N187">
        <v>10149236</v>
      </c>
      <c r="O187">
        <v>642</v>
      </c>
      <c r="P187" t="str">
        <f>VLOOKUP(J187,Notes!$L$31:$M$165,2,FALSE)</f>
        <v>Airfares - NZ</v>
      </c>
      <c r="U187" t="s">
        <v>237</v>
      </c>
      <c r="V187" s="173">
        <v>44378</v>
      </c>
      <c r="Y187">
        <v>0</v>
      </c>
      <c r="AA187">
        <v>0</v>
      </c>
      <c r="AG187">
        <v>0</v>
      </c>
      <c r="AL187">
        <v>-5.85</v>
      </c>
      <c r="AM187">
        <v>-5.85</v>
      </c>
      <c r="AN187" t="s">
        <v>238</v>
      </c>
      <c r="BG187" t="s">
        <v>239</v>
      </c>
    </row>
    <row r="188" spans="1:59" x14ac:dyDescent="0.2">
      <c r="A188">
        <v>1</v>
      </c>
      <c r="B188" s="173">
        <v>44378</v>
      </c>
      <c r="C188" t="s">
        <v>282</v>
      </c>
      <c r="D188" s="179">
        <v>-210.86</v>
      </c>
      <c r="E188" t="s">
        <v>236</v>
      </c>
      <c r="F188">
        <v>4897</v>
      </c>
      <c r="G188" t="s">
        <v>248</v>
      </c>
      <c r="H188">
        <v>1</v>
      </c>
      <c r="I188">
        <v>141000</v>
      </c>
      <c r="J188">
        <v>14610</v>
      </c>
      <c r="K188">
        <v>1</v>
      </c>
      <c r="L188" t="str">
        <f t="shared" si="12"/>
        <v>26/06/2021</v>
      </c>
      <c r="M188">
        <f t="shared" si="13"/>
        <v>44373</v>
      </c>
      <c r="N188">
        <v>10149236</v>
      </c>
      <c r="O188">
        <v>643</v>
      </c>
      <c r="P188" t="str">
        <f>VLOOKUP(J188,Notes!$L$31:$M$165,2,FALSE)</f>
        <v>Airfares - NZ</v>
      </c>
      <c r="U188" t="s">
        <v>237</v>
      </c>
      <c r="V188" s="173">
        <v>44378</v>
      </c>
      <c r="Y188">
        <v>0</v>
      </c>
      <c r="AA188">
        <v>0</v>
      </c>
      <c r="AG188">
        <v>0</v>
      </c>
      <c r="AL188">
        <v>-210.86</v>
      </c>
      <c r="AM188">
        <v>-210.86</v>
      </c>
      <c r="AN188" t="s">
        <v>238</v>
      </c>
      <c r="BG188" t="s">
        <v>239</v>
      </c>
    </row>
    <row r="189" spans="1:59" x14ac:dyDescent="0.2">
      <c r="A189">
        <v>1</v>
      </c>
      <c r="B189" s="173">
        <v>44378</v>
      </c>
      <c r="C189" t="s">
        <v>322</v>
      </c>
      <c r="D189" s="179">
        <v>5.5</v>
      </c>
      <c r="E189" t="s">
        <v>242</v>
      </c>
      <c r="F189" t="s">
        <v>243</v>
      </c>
      <c r="G189" t="s">
        <v>248</v>
      </c>
      <c r="H189">
        <v>1</v>
      </c>
      <c r="I189">
        <v>141000</v>
      </c>
      <c r="J189">
        <v>14620</v>
      </c>
      <c r="K189">
        <v>1</v>
      </c>
      <c r="L189" t="str">
        <f t="shared" si="12"/>
        <v>27/05/2021</v>
      </c>
      <c r="M189">
        <f t="shared" si="13"/>
        <v>44343</v>
      </c>
      <c r="N189">
        <v>10149203</v>
      </c>
      <c r="O189">
        <v>1114</v>
      </c>
      <c r="P189" t="str">
        <f>VLOOKUP(J189,Notes!$L$31:$M$165,2,FALSE)</f>
        <v>Accommodation - NZ</v>
      </c>
      <c r="Q189">
        <v>3883621</v>
      </c>
      <c r="U189" t="s">
        <v>237</v>
      </c>
      <c r="V189" s="173">
        <v>44378</v>
      </c>
      <c r="Y189">
        <v>0</v>
      </c>
      <c r="AA189">
        <v>0</v>
      </c>
      <c r="AG189">
        <v>0</v>
      </c>
      <c r="AI189" t="s">
        <v>244</v>
      </c>
      <c r="AL189">
        <v>5.5</v>
      </c>
      <c r="AM189">
        <v>5.5</v>
      </c>
      <c r="AN189" t="s">
        <v>238</v>
      </c>
      <c r="AR189" t="s">
        <v>241</v>
      </c>
      <c r="AS189">
        <v>254643</v>
      </c>
      <c r="AT189" t="s">
        <v>262</v>
      </c>
      <c r="AU189" t="s">
        <v>323</v>
      </c>
      <c r="AV189">
        <v>100</v>
      </c>
      <c r="AW189" s="173">
        <v>44378</v>
      </c>
      <c r="AX189" t="s">
        <v>324</v>
      </c>
      <c r="AY189" t="s">
        <v>245</v>
      </c>
    </row>
    <row r="190" spans="1:59" x14ac:dyDescent="0.2">
      <c r="A190">
        <v>1</v>
      </c>
      <c r="B190" s="173">
        <v>44378</v>
      </c>
      <c r="C190" t="s">
        <v>325</v>
      </c>
      <c r="D190" s="179">
        <v>139.13</v>
      </c>
      <c r="E190" t="s">
        <v>242</v>
      </c>
      <c r="F190" t="s">
        <v>243</v>
      </c>
      <c r="G190" t="s">
        <v>248</v>
      </c>
      <c r="H190">
        <v>1</v>
      </c>
      <c r="I190">
        <v>141000</v>
      </c>
      <c r="J190">
        <v>14620</v>
      </c>
      <c r="K190">
        <v>1</v>
      </c>
      <c r="L190" t="str">
        <f t="shared" si="12"/>
        <v>27/05/2021</v>
      </c>
      <c r="M190">
        <f t="shared" si="13"/>
        <v>44343</v>
      </c>
      <c r="N190">
        <v>10149203</v>
      </c>
      <c r="O190">
        <v>1115</v>
      </c>
      <c r="P190" t="str">
        <f>VLOOKUP(J190,Notes!$L$31:$M$165,2,FALSE)</f>
        <v>Accommodation - NZ</v>
      </c>
      <c r="Q190">
        <v>3883621</v>
      </c>
      <c r="U190" t="s">
        <v>237</v>
      </c>
      <c r="V190" s="173">
        <v>44378</v>
      </c>
      <c r="Y190">
        <v>0</v>
      </c>
      <c r="AA190">
        <v>0</v>
      </c>
      <c r="AG190">
        <v>0</v>
      </c>
      <c r="AI190" t="s">
        <v>244</v>
      </c>
      <c r="AL190">
        <v>139.13</v>
      </c>
      <c r="AM190">
        <v>139.13</v>
      </c>
      <c r="AN190" t="s">
        <v>238</v>
      </c>
      <c r="AR190" t="s">
        <v>241</v>
      </c>
      <c r="AS190">
        <v>254643</v>
      </c>
      <c r="AT190" t="s">
        <v>262</v>
      </c>
      <c r="AU190" t="s">
        <v>323</v>
      </c>
      <c r="AV190">
        <v>100</v>
      </c>
      <c r="AW190" s="173">
        <v>44378</v>
      </c>
      <c r="AX190" t="s">
        <v>326</v>
      </c>
      <c r="AY190" t="s">
        <v>245</v>
      </c>
    </row>
    <row r="191" spans="1:59" x14ac:dyDescent="0.2">
      <c r="A191">
        <v>1</v>
      </c>
      <c r="B191" s="173">
        <v>44378</v>
      </c>
      <c r="C191" t="s">
        <v>322</v>
      </c>
      <c r="D191" s="179">
        <v>0.5</v>
      </c>
      <c r="E191" t="s">
        <v>242</v>
      </c>
      <c r="F191" t="s">
        <v>243</v>
      </c>
      <c r="G191" t="s">
        <v>248</v>
      </c>
      <c r="H191">
        <v>1</v>
      </c>
      <c r="I191">
        <v>141000</v>
      </c>
      <c r="J191">
        <v>14620</v>
      </c>
      <c r="K191">
        <v>1</v>
      </c>
      <c r="L191" t="str">
        <f t="shared" si="12"/>
        <v>27/05/2021</v>
      </c>
      <c r="M191">
        <f t="shared" si="13"/>
        <v>44343</v>
      </c>
      <c r="N191">
        <v>10149203</v>
      </c>
      <c r="O191">
        <v>1124</v>
      </c>
      <c r="P191" t="str">
        <f>VLOOKUP(J191,Notes!$L$31:$M$165,2,FALSE)</f>
        <v>Accommodation - NZ</v>
      </c>
      <c r="Q191">
        <v>3883621</v>
      </c>
      <c r="U191" t="s">
        <v>237</v>
      </c>
      <c r="V191" s="173">
        <v>44378</v>
      </c>
      <c r="Y191">
        <v>0</v>
      </c>
      <c r="AA191">
        <v>0</v>
      </c>
      <c r="AG191">
        <v>0</v>
      </c>
      <c r="AI191" t="s">
        <v>244</v>
      </c>
      <c r="AL191">
        <v>0.5</v>
      </c>
      <c r="AM191">
        <v>0.5</v>
      </c>
      <c r="AN191" t="s">
        <v>238</v>
      </c>
      <c r="AR191" t="s">
        <v>241</v>
      </c>
      <c r="AS191">
        <v>254643</v>
      </c>
      <c r="AT191" t="s">
        <v>262</v>
      </c>
      <c r="AU191" t="s">
        <v>323</v>
      </c>
      <c r="AV191">
        <v>100</v>
      </c>
      <c r="AW191" s="173">
        <v>44378</v>
      </c>
      <c r="AX191" t="s">
        <v>340</v>
      </c>
      <c r="AY191" t="s">
        <v>245</v>
      </c>
    </row>
    <row r="192" spans="1:59" x14ac:dyDescent="0.2">
      <c r="A192">
        <v>1</v>
      </c>
      <c r="B192" s="173">
        <v>44378</v>
      </c>
      <c r="C192" t="s">
        <v>322</v>
      </c>
      <c r="D192" s="179">
        <v>-5.5</v>
      </c>
      <c r="E192" t="s">
        <v>236</v>
      </c>
      <c r="F192">
        <v>4897</v>
      </c>
      <c r="G192" t="s">
        <v>248</v>
      </c>
      <c r="H192">
        <v>1</v>
      </c>
      <c r="I192">
        <v>141000</v>
      </c>
      <c r="J192">
        <v>14620</v>
      </c>
      <c r="K192">
        <v>1</v>
      </c>
      <c r="L192" t="str">
        <f t="shared" si="12"/>
        <v>27/05/2021</v>
      </c>
      <c r="M192">
        <f t="shared" si="13"/>
        <v>44343</v>
      </c>
      <c r="N192">
        <v>10149236</v>
      </c>
      <c r="O192">
        <v>4418</v>
      </c>
      <c r="P192" t="str">
        <f>VLOOKUP(J192,Notes!$L$31:$M$165,2,FALSE)</f>
        <v>Accommodation - NZ</v>
      </c>
      <c r="U192" t="s">
        <v>237</v>
      </c>
      <c r="V192" s="173">
        <v>44378</v>
      </c>
      <c r="Y192">
        <v>0</v>
      </c>
      <c r="AA192">
        <v>0</v>
      </c>
      <c r="AG192">
        <v>0</v>
      </c>
      <c r="AL192">
        <v>-5.5</v>
      </c>
      <c r="AM192">
        <v>-5.5</v>
      </c>
      <c r="AN192" t="s">
        <v>238</v>
      </c>
      <c r="BG192" t="s">
        <v>239</v>
      </c>
    </row>
    <row r="193" spans="1:59" x14ac:dyDescent="0.2">
      <c r="A193">
        <v>1</v>
      </c>
      <c r="B193" s="173">
        <v>44378</v>
      </c>
      <c r="C193" t="s">
        <v>325</v>
      </c>
      <c r="D193" s="179">
        <v>-139.13</v>
      </c>
      <c r="E193" t="s">
        <v>236</v>
      </c>
      <c r="F193">
        <v>4897</v>
      </c>
      <c r="G193" t="s">
        <v>248</v>
      </c>
      <c r="H193">
        <v>1</v>
      </c>
      <c r="I193">
        <v>141000</v>
      </c>
      <c r="J193">
        <v>14620</v>
      </c>
      <c r="K193">
        <v>1</v>
      </c>
      <c r="L193" t="str">
        <f t="shared" si="12"/>
        <v>27/05/2021</v>
      </c>
      <c r="M193">
        <f t="shared" si="13"/>
        <v>44343</v>
      </c>
      <c r="N193">
        <v>10149236</v>
      </c>
      <c r="O193">
        <v>4419</v>
      </c>
      <c r="P193" t="str">
        <f>VLOOKUP(J193,Notes!$L$31:$M$165,2,FALSE)</f>
        <v>Accommodation - NZ</v>
      </c>
      <c r="U193" t="s">
        <v>237</v>
      </c>
      <c r="V193" s="173">
        <v>44378</v>
      </c>
      <c r="Y193">
        <v>0</v>
      </c>
      <c r="AA193">
        <v>0</v>
      </c>
      <c r="AG193">
        <v>0</v>
      </c>
      <c r="AL193">
        <v>-139.13</v>
      </c>
      <c r="AM193">
        <v>-139.13</v>
      </c>
      <c r="AN193" t="s">
        <v>238</v>
      </c>
      <c r="BG193" t="s">
        <v>239</v>
      </c>
    </row>
    <row r="194" spans="1:59" x14ac:dyDescent="0.2">
      <c r="A194">
        <v>1</v>
      </c>
      <c r="B194" s="173">
        <v>44378</v>
      </c>
      <c r="C194" t="s">
        <v>322</v>
      </c>
      <c r="D194" s="179">
        <v>-0.5</v>
      </c>
      <c r="E194" t="s">
        <v>236</v>
      </c>
      <c r="F194">
        <v>4897</v>
      </c>
      <c r="G194" t="s">
        <v>248</v>
      </c>
      <c r="H194">
        <v>1</v>
      </c>
      <c r="I194">
        <v>141000</v>
      </c>
      <c r="J194">
        <v>14620</v>
      </c>
      <c r="K194">
        <v>1</v>
      </c>
      <c r="L194" t="str">
        <f t="shared" si="12"/>
        <v>27/05/2021</v>
      </c>
      <c r="M194">
        <f t="shared" si="13"/>
        <v>44343</v>
      </c>
      <c r="N194">
        <v>10149236</v>
      </c>
      <c r="O194">
        <v>4428</v>
      </c>
      <c r="P194" t="str">
        <f>VLOOKUP(J194,Notes!$L$31:$M$165,2,FALSE)</f>
        <v>Accommodation - NZ</v>
      </c>
      <c r="U194" t="s">
        <v>237</v>
      </c>
      <c r="V194" s="173">
        <v>44378</v>
      </c>
      <c r="Y194">
        <v>0</v>
      </c>
      <c r="AA194">
        <v>0</v>
      </c>
      <c r="AG194">
        <v>0</v>
      </c>
      <c r="AL194">
        <v>-0.5</v>
      </c>
      <c r="AM194">
        <v>-0.5</v>
      </c>
      <c r="AN194" t="s">
        <v>238</v>
      </c>
      <c r="BG194" t="s">
        <v>239</v>
      </c>
    </row>
    <row r="195" spans="1:59" x14ac:dyDescent="0.2">
      <c r="A195">
        <v>1</v>
      </c>
      <c r="B195" s="173">
        <v>44378</v>
      </c>
      <c r="C195" t="s">
        <v>268</v>
      </c>
      <c r="D195" s="179">
        <v>5.85</v>
      </c>
      <c r="E195" t="s">
        <v>242</v>
      </c>
      <c r="F195" t="s">
        <v>243</v>
      </c>
      <c r="G195" t="s">
        <v>248</v>
      </c>
      <c r="H195">
        <v>1</v>
      </c>
      <c r="I195">
        <v>141000</v>
      </c>
      <c r="J195">
        <v>14610</v>
      </c>
      <c r="K195">
        <v>1</v>
      </c>
      <c r="L195" t="str">
        <f t="shared" si="12"/>
        <v>28/07/2021</v>
      </c>
      <c r="M195">
        <f t="shared" si="13"/>
        <v>44405</v>
      </c>
      <c r="N195">
        <v>10149202</v>
      </c>
      <c r="O195">
        <v>638</v>
      </c>
      <c r="P195" t="str">
        <f>VLOOKUP(J195,Notes!$L$31:$M$165,2,FALSE)</f>
        <v>Airfares - NZ</v>
      </c>
      <c r="Q195">
        <v>3883620</v>
      </c>
      <c r="U195" t="s">
        <v>237</v>
      </c>
      <c r="V195" s="173">
        <v>44378</v>
      </c>
      <c r="Y195">
        <v>0</v>
      </c>
      <c r="AA195">
        <v>0</v>
      </c>
      <c r="AG195">
        <v>0</v>
      </c>
      <c r="AI195" t="s">
        <v>244</v>
      </c>
      <c r="AL195">
        <v>5.85</v>
      </c>
      <c r="AM195">
        <v>5.85</v>
      </c>
      <c r="AN195" t="s">
        <v>238</v>
      </c>
      <c r="AR195" t="s">
        <v>241</v>
      </c>
      <c r="AS195">
        <v>254643</v>
      </c>
      <c r="AT195" t="s">
        <v>262</v>
      </c>
      <c r="AU195">
        <v>9719.0018</v>
      </c>
      <c r="AV195">
        <v>100</v>
      </c>
      <c r="AW195" s="173">
        <v>44378</v>
      </c>
      <c r="AX195" t="s">
        <v>269</v>
      </c>
      <c r="AY195" t="s">
        <v>245</v>
      </c>
    </row>
    <row r="196" spans="1:59" x14ac:dyDescent="0.2">
      <c r="A196">
        <v>1</v>
      </c>
      <c r="B196" s="173">
        <v>44378</v>
      </c>
      <c r="C196" t="s">
        <v>270</v>
      </c>
      <c r="D196" s="179">
        <v>202.38</v>
      </c>
      <c r="E196" t="s">
        <v>242</v>
      </c>
      <c r="F196" t="s">
        <v>243</v>
      </c>
      <c r="G196" t="s">
        <v>248</v>
      </c>
      <c r="H196">
        <v>1</v>
      </c>
      <c r="I196">
        <v>141000</v>
      </c>
      <c r="J196">
        <v>14610</v>
      </c>
      <c r="K196">
        <v>1</v>
      </c>
      <c r="L196" t="str">
        <f t="shared" si="12"/>
        <v>28/07/2021</v>
      </c>
      <c r="M196">
        <f t="shared" si="13"/>
        <v>44405</v>
      </c>
      <c r="N196">
        <v>10149202</v>
      </c>
      <c r="O196">
        <v>639</v>
      </c>
      <c r="P196" t="str">
        <f>VLOOKUP(J196,Notes!$L$31:$M$165,2,FALSE)</f>
        <v>Airfares - NZ</v>
      </c>
      <c r="Q196">
        <v>3883620</v>
      </c>
      <c r="U196" t="s">
        <v>237</v>
      </c>
      <c r="V196" s="173">
        <v>44378</v>
      </c>
      <c r="Y196">
        <v>0</v>
      </c>
      <c r="AA196">
        <v>0</v>
      </c>
      <c r="AG196">
        <v>0</v>
      </c>
      <c r="AI196" t="s">
        <v>244</v>
      </c>
      <c r="AL196">
        <v>202.38</v>
      </c>
      <c r="AM196">
        <v>202.38</v>
      </c>
      <c r="AN196" t="s">
        <v>238</v>
      </c>
      <c r="AR196" t="s">
        <v>241</v>
      </c>
      <c r="AS196">
        <v>254643</v>
      </c>
      <c r="AT196" t="s">
        <v>262</v>
      </c>
      <c r="AU196">
        <v>9719.0018</v>
      </c>
      <c r="AV196">
        <v>100</v>
      </c>
      <c r="AW196" s="173">
        <v>44378</v>
      </c>
      <c r="AX196" t="s">
        <v>271</v>
      </c>
      <c r="AY196" t="s">
        <v>245</v>
      </c>
    </row>
    <row r="197" spans="1:59" x14ac:dyDescent="0.2">
      <c r="A197">
        <v>1</v>
      </c>
      <c r="B197" s="173">
        <v>44378</v>
      </c>
      <c r="C197" t="s">
        <v>268</v>
      </c>
      <c r="D197" s="179">
        <v>-5.85</v>
      </c>
      <c r="E197" t="s">
        <v>236</v>
      </c>
      <c r="F197">
        <v>4897</v>
      </c>
      <c r="G197" t="s">
        <v>248</v>
      </c>
      <c r="H197">
        <v>1</v>
      </c>
      <c r="I197">
        <v>141000</v>
      </c>
      <c r="J197">
        <v>14610</v>
      </c>
      <c r="K197">
        <v>1</v>
      </c>
      <c r="L197" t="str">
        <f t="shared" si="12"/>
        <v>28/07/2021</v>
      </c>
      <c r="M197">
        <f t="shared" si="13"/>
        <v>44405</v>
      </c>
      <c r="N197">
        <v>10149236</v>
      </c>
      <c r="O197">
        <v>636</v>
      </c>
      <c r="P197" t="str">
        <f>VLOOKUP(J197,Notes!$L$31:$M$165,2,FALSE)</f>
        <v>Airfares - NZ</v>
      </c>
      <c r="U197" t="s">
        <v>237</v>
      </c>
      <c r="V197" s="173">
        <v>44378</v>
      </c>
      <c r="Y197">
        <v>0</v>
      </c>
      <c r="AA197">
        <v>0</v>
      </c>
      <c r="AG197">
        <v>0</v>
      </c>
      <c r="AL197">
        <v>-5.85</v>
      </c>
      <c r="AM197">
        <v>-5.85</v>
      </c>
      <c r="AN197" t="s">
        <v>238</v>
      </c>
      <c r="BG197" t="s">
        <v>239</v>
      </c>
    </row>
    <row r="198" spans="1:59" x14ac:dyDescent="0.2">
      <c r="A198">
        <v>1</v>
      </c>
      <c r="B198" s="173">
        <v>44378</v>
      </c>
      <c r="C198" t="s">
        <v>270</v>
      </c>
      <c r="D198" s="179">
        <v>-202.38</v>
      </c>
      <c r="E198" t="s">
        <v>236</v>
      </c>
      <c r="F198">
        <v>4897</v>
      </c>
      <c r="G198" t="s">
        <v>248</v>
      </c>
      <c r="H198">
        <v>1</v>
      </c>
      <c r="I198">
        <v>141000</v>
      </c>
      <c r="J198">
        <v>14610</v>
      </c>
      <c r="K198">
        <v>1</v>
      </c>
      <c r="L198" t="str">
        <f t="shared" si="12"/>
        <v>28/07/2021</v>
      </c>
      <c r="M198">
        <f t="shared" si="13"/>
        <v>44405</v>
      </c>
      <c r="N198">
        <v>10149236</v>
      </c>
      <c r="O198">
        <v>637</v>
      </c>
      <c r="P198" t="str">
        <f>VLOOKUP(J198,Notes!$L$31:$M$165,2,FALSE)</f>
        <v>Airfares - NZ</v>
      </c>
      <c r="U198" t="s">
        <v>237</v>
      </c>
      <c r="V198" s="173">
        <v>44378</v>
      </c>
      <c r="Y198">
        <v>0</v>
      </c>
      <c r="AA198">
        <v>0</v>
      </c>
      <c r="AG198">
        <v>0</v>
      </c>
      <c r="AL198">
        <v>-202.38</v>
      </c>
      <c r="AM198">
        <v>-202.38</v>
      </c>
      <c r="AN198" t="s">
        <v>238</v>
      </c>
      <c r="BG198" t="s">
        <v>239</v>
      </c>
    </row>
    <row r="199" spans="1:59" x14ac:dyDescent="0.2">
      <c r="A199">
        <v>1</v>
      </c>
      <c r="B199" s="173">
        <v>44378</v>
      </c>
      <c r="C199" t="s">
        <v>331</v>
      </c>
      <c r="D199" s="179">
        <v>25.35</v>
      </c>
      <c r="E199" t="s">
        <v>242</v>
      </c>
      <c r="F199" t="s">
        <v>243</v>
      </c>
      <c r="G199" t="s">
        <v>248</v>
      </c>
      <c r="H199">
        <v>1</v>
      </c>
      <c r="I199">
        <v>141000</v>
      </c>
      <c r="J199">
        <v>14620</v>
      </c>
      <c r="K199">
        <v>1</v>
      </c>
      <c r="L199" t="str">
        <f t="shared" si="12"/>
        <v>29/07/2021</v>
      </c>
      <c r="M199">
        <f t="shared" si="13"/>
        <v>44406</v>
      </c>
      <c r="N199">
        <v>10149203</v>
      </c>
      <c r="O199">
        <v>1119</v>
      </c>
      <c r="P199" t="str">
        <f>VLOOKUP(J199,Notes!$L$31:$M$165,2,FALSE)</f>
        <v>Accommodation - NZ</v>
      </c>
      <c r="Q199">
        <v>3883621</v>
      </c>
      <c r="U199" t="s">
        <v>237</v>
      </c>
      <c r="V199" s="173">
        <v>44378</v>
      </c>
      <c r="Y199">
        <v>0</v>
      </c>
      <c r="AA199">
        <v>0</v>
      </c>
      <c r="AG199">
        <v>0</v>
      </c>
      <c r="AI199" t="s">
        <v>244</v>
      </c>
      <c r="AL199">
        <v>25.35</v>
      </c>
      <c r="AM199">
        <v>25.35</v>
      </c>
      <c r="AN199" t="s">
        <v>238</v>
      </c>
      <c r="AR199" t="s">
        <v>241</v>
      </c>
      <c r="AS199">
        <v>254643</v>
      </c>
      <c r="AT199" t="s">
        <v>262</v>
      </c>
      <c r="AU199" t="s">
        <v>323</v>
      </c>
      <c r="AV199">
        <v>100</v>
      </c>
      <c r="AW199" s="173">
        <v>44378</v>
      </c>
      <c r="AX199" t="s">
        <v>332</v>
      </c>
      <c r="AY199" t="s">
        <v>245</v>
      </c>
    </row>
    <row r="200" spans="1:59" x14ac:dyDescent="0.2">
      <c r="A200">
        <v>1</v>
      </c>
      <c r="B200" s="173">
        <v>44378</v>
      </c>
      <c r="C200" t="s">
        <v>331</v>
      </c>
      <c r="D200" s="179">
        <v>-25.35</v>
      </c>
      <c r="E200" t="s">
        <v>236</v>
      </c>
      <c r="F200">
        <v>4897</v>
      </c>
      <c r="G200" t="s">
        <v>248</v>
      </c>
      <c r="H200">
        <v>1</v>
      </c>
      <c r="I200">
        <v>141000</v>
      </c>
      <c r="J200">
        <v>14620</v>
      </c>
      <c r="K200">
        <v>1</v>
      </c>
      <c r="L200" t="str">
        <f t="shared" si="12"/>
        <v>29/07/2021</v>
      </c>
      <c r="M200">
        <f t="shared" si="13"/>
        <v>44406</v>
      </c>
      <c r="N200">
        <v>10149236</v>
      </c>
      <c r="O200">
        <v>4422</v>
      </c>
      <c r="P200" t="str">
        <f>VLOOKUP(J200,Notes!$L$31:$M$165,2,FALSE)</f>
        <v>Accommodation - NZ</v>
      </c>
      <c r="U200" t="s">
        <v>237</v>
      </c>
      <c r="V200" s="173">
        <v>44378</v>
      </c>
      <c r="Y200">
        <v>0</v>
      </c>
      <c r="AA200">
        <v>0</v>
      </c>
      <c r="AG200">
        <v>0</v>
      </c>
      <c r="AL200">
        <v>-25.35</v>
      </c>
      <c r="AM200">
        <v>-25.35</v>
      </c>
      <c r="AN200" t="s">
        <v>238</v>
      </c>
      <c r="BG200" t="s">
        <v>239</v>
      </c>
    </row>
    <row r="216" spans="1:59" x14ac:dyDescent="0.2">
      <c r="A216" t="s">
        <v>185</v>
      </c>
      <c r="B216" t="s">
        <v>186</v>
      </c>
      <c r="C216" t="s">
        <v>187</v>
      </c>
      <c r="D216" s="174" t="s">
        <v>188</v>
      </c>
      <c r="E216" t="s">
        <v>189</v>
      </c>
      <c r="F216" t="s">
        <v>190</v>
      </c>
      <c r="G216" t="s">
        <v>191</v>
      </c>
      <c r="H216" t="s">
        <v>192</v>
      </c>
      <c r="I216" t="s">
        <v>193</v>
      </c>
      <c r="J216" t="s">
        <v>194</v>
      </c>
      <c r="K216" t="s">
        <v>195</v>
      </c>
      <c r="L216" t="s">
        <v>196</v>
      </c>
      <c r="M216" t="s">
        <v>197</v>
      </c>
      <c r="N216" t="s">
        <v>198</v>
      </c>
      <c r="O216" t="s">
        <v>199</v>
      </c>
      <c r="P216" t="s">
        <v>200</v>
      </c>
      <c r="Q216" t="s">
        <v>201</v>
      </c>
      <c r="R216" t="s">
        <v>202</v>
      </c>
      <c r="S216" t="s">
        <v>203</v>
      </c>
      <c r="T216" t="s">
        <v>204</v>
      </c>
      <c r="U216" t="s">
        <v>205</v>
      </c>
      <c r="V216" t="s">
        <v>206</v>
      </c>
      <c r="W216" t="s">
        <v>207</v>
      </c>
      <c r="X216" t="s">
        <v>208</v>
      </c>
      <c r="Y216" t="s">
        <v>209</v>
      </c>
      <c r="Z216" t="s">
        <v>210</v>
      </c>
      <c r="AA216" t="s">
        <v>211</v>
      </c>
      <c r="AB216" t="s">
        <v>212</v>
      </c>
      <c r="AC216" t="s">
        <v>213</v>
      </c>
      <c r="AD216" t="s">
        <v>187</v>
      </c>
      <c r="AE216" t="s">
        <v>214</v>
      </c>
      <c r="AF216" t="s">
        <v>215</v>
      </c>
      <c r="AG216" t="s">
        <v>216</v>
      </c>
      <c r="AH216" t="s">
        <v>217</v>
      </c>
      <c r="AI216" t="s">
        <v>218</v>
      </c>
      <c r="AJ216" t="s">
        <v>219</v>
      </c>
      <c r="AK216" t="s">
        <v>220</v>
      </c>
      <c r="AL216" t="s">
        <v>221</v>
      </c>
      <c r="AM216" t="s">
        <v>222</v>
      </c>
      <c r="AN216" t="s">
        <v>223</v>
      </c>
      <c r="AO216" t="s">
        <v>224</v>
      </c>
      <c r="AP216" t="s">
        <v>225</v>
      </c>
      <c r="AQ216" t="s">
        <v>226</v>
      </c>
      <c r="AR216" t="s">
        <v>227</v>
      </c>
      <c r="AS216" t="s">
        <v>223</v>
      </c>
      <c r="AT216" t="s">
        <v>228</v>
      </c>
      <c r="AU216" t="s">
        <v>229</v>
      </c>
      <c r="AV216" t="s">
        <v>230</v>
      </c>
      <c r="AW216" t="s">
        <v>231</v>
      </c>
      <c r="AX216" t="s">
        <v>232</v>
      </c>
      <c r="AY216" t="s">
        <v>233</v>
      </c>
      <c r="AZ216" t="s">
        <v>227</v>
      </c>
      <c r="BA216" t="s">
        <v>192</v>
      </c>
      <c r="BB216" t="s">
        <v>193</v>
      </c>
      <c r="BC216" t="s">
        <v>194</v>
      </c>
      <c r="BD216" t="s">
        <v>195</v>
      </c>
      <c r="BE216" t="s">
        <v>188</v>
      </c>
      <c r="BF216" t="s">
        <v>234</v>
      </c>
      <c r="BG216" t="s">
        <v>235</v>
      </c>
    </row>
    <row r="217" spans="1:59" x14ac:dyDescent="0.2">
      <c r="A217" s="177">
        <v>2</v>
      </c>
      <c r="B217" s="178">
        <v>44409</v>
      </c>
      <c r="C217" s="177" t="s">
        <v>257</v>
      </c>
      <c r="D217" s="179">
        <v>-21.34</v>
      </c>
      <c r="E217" s="177" t="s">
        <v>236</v>
      </c>
      <c r="F217" s="177">
        <v>4939</v>
      </c>
      <c r="G217" s="177" t="s">
        <v>248</v>
      </c>
      <c r="H217" s="177">
        <v>1</v>
      </c>
      <c r="I217" s="177">
        <v>141000</v>
      </c>
      <c r="J217" s="177">
        <v>14016</v>
      </c>
      <c r="K217" s="177">
        <v>1</v>
      </c>
      <c r="L217" s="177"/>
      <c r="N217">
        <v>10242263</v>
      </c>
      <c r="O217">
        <v>1508</v>
      </c>
      <c r="P217" t="str">
        <f>VLOOKUP(J217,Notes!$L$31:$M$165,2,FALSE)</f>
        <v>Phone - Cellular (All Costs)</v>
      </c>
      <c r="U217" t="s">
        <v>237</v>
      </c>
      <c r="V217" s="173">
        <v>44411</v>
      </c>
      <c r="Y217">
        <v>0</v>
      </c>
      <c r="AA217">
        <v>0</v>
      </c>
      <c r="AG217">
        <v>0</v>
      </c>
      <c r="AL217">
        <v>-21.34</v>
      </c>
      <c r="AM217">
        <v>-21.34</v>
      </c>
      <c r="AN217" t="s">
        <v>238</v>
      </c>
      <c r="BG217" t="s">
        <v>239</v>
      </c>
    </row>
    <row r="218" spans="1:59" x14ac:dyDescent="0.2">
      <c r="A218" s="177">
        <v>2</v>
      </c>
      <c r="B218" s="178">
        <v>44409</v>
      </c>
      <c r="C218" s="177" t="s">
        <v>258</v>
      </c>
      <c r="D218" s="179">
        <v>-10</v>
      </c>
      <c r="E218" s="177" t="s">
        <v>236</v>
      </c>
      <c r="F218" s="177">
        <v>4939</v>
      </c>
      <c r="G218" s="177" t="s">
        <v>248</v>
      </c>
      <c r="H218" s="177">
        <v>1</v>
      </c>
      <c r="I218" s="177">
        <v>141000</v>
      </c>
      <c r="J218" s="177">
        <v>14016</v>
      </c>
      <c r="K218" s="177">
        <v>1</v>
      </c>
      <c r="L218" s="177"/>
      <c r="N218">
        <v>10242263</v>
      </c>
      <c r="O218">
        <v>3514</v>
      </c>
      <c r="P218" t="str">
        <f>VLOOKUP(J218,Notes!$L$31:$M$165,2,FALSE)</f>
        <v>Phone - Cellular (All Costs)</v>
      </c>
      <c r="U218" t="s">
        <v>237</v>
      </c>
      <c r="V218" s="173">
        <v>44411</v>
      </c>
      <c r="Y218">
        <v>0</v>
      </c>
      <c r="AA218">
        <v>0</v>
      </c>
      <c r="AG218">
        <v>0</v>
      </c>
      <c r="AL218">
        <v>-10</v>
      </c>
      <c r="AM218">
        <v>-10</v>
      </c>
      <c r="AN218" t="s">
        <v>238</v>
      </c>
      <c r="BG218" t="s">
        <v>239</v>
      </c>
    </row>
    <row r="219" spans="1:59" x14ac:dyDescent="0.2">
      <c r="A219" s="177">
        <v>2</v>
      </c>
      <c r="B219" s="178">
        <v>44409</v>
      </c>
      <c r="C219" s="177" t="s">
        <v>259</v>
      </c>
      <c r="D219" s="179">
        <v>-10</v>
      </c>
      <c r="E219" s="177" t="s">
        <v>236</v>
      </c>
      <c r="F219" s="177">
        <v>4939</v>
      </c>
      <c r="G219" s="177" t="s">
        <v>248</v>
      </c>
      <c r="H219" s="177">
        <v>1</v>
      </c>
      <c r="I219" s="177">
        <v>141000</v>
      </c>
      <c r="J219" s="177">
        <v>14016</v>
      </c>
      <c r="K219" s="177">
        <v>1</v>
      </c>
      <c r="L219" s="177"/>
      <c r="N219">
        <v>10242263</v>
      </c>
      <c r="O219">
        <v>3760</v>
      </c>
      <c r="P219" t="str">
        <f>VLOOKUP(J219,Notes!$L$31:$M$165,2,FALSE)</f>
        <v>Phone - Cellular (All Costs)</v>
      </c>
      <c r="U219" t="s">
        <v>237</v>
      </c>
      <c r="V219" s="173">
        <v>44411</v>
      </c>
      <c r="Y219">
        <v>0</v>
      </c>
      <c r="AA219">
        <v>0</v>
      </c>
      <c r="AG219">
        <v>0</v>
      </c>
      <c r="AL219">
        <v>-10</v>
      </c>
      <c r="AM219">
        <v>-10</v>
      </c>
      <c r="AN219" t="s">
        <v>238</v>
      </c>
      <c r="BG219" t="s">
        <v>239</v>
      </c>
    </row>
    <row r="220" spans="1:59" x14ac:dyDescent="0.2">
      <c r="A220" s="177">
        <v>2</v>
      </c>
      <c r="B220" s="178">
        <v>44409</v>
      </c>
      <c r="C220" s="177" t="s">
        <v>260</v>
      </c>
      <c r="D220" s="179">
        <v>-10</v>
      </c>
      <c r="E220" s="177" t="s">
        <v>236</v>
      </c>
      <c r="F220" s="177">
        <v>4939</v>
      </c>
      <c r="G220" s="177" t="s">
        <v>248</v>
      </c>
      <c r="H220" s="177">
        <v>1</v>
      </c>
      <c r="I220" s="177">
        <v>141000</v>
      </c>
      <c r="J220" s="177">
        <v>14016</v>
      </c>
      <c r="K220" s="177">
        <v>1</v>
      </c>
      <c r="L220" s="177"/>
      <c r="N220">
        <v>10242263</v>
      </c>
      <c r="O220">
        <v>5169</v>
      </c>
      <c r="P220" t="str">
        <f>VLOOKUP(J220,Notes!$L$31:$M$165,2,FALSE)</f>
        <v>Phone - Cellular (All Costs)</v>
      </c>
      <c r="U220" t="s">
        <v>237</v>
      </c>
      <c r="V220" s="173">
        <v>44411</v>
      </c>
      <c r="Y220">
        <v>0</v>
      </c>
      <c r="AA220">
        <v>0</v>
      </c>
      <c r="AG220">
        <v>0</v>
      </c>
      <c r="AL220">
        <v>-10</v>
      </c>
      <c r="AM220">
        <v>-10</v>
      </c>
      <c r="AN220" t="s">
        <v>238</v>
      </c>
      <c r="BG220" t="s">
        <v>239</v>
      </c>
    </row>
    <row r="221" spans="1:59" x14ac:dyDescent="0.2">
      <c r="A221" s="177">
        <v>2</v>
      </c>
      <c r="B221" s="178">
        <v>44439</v>
      </c>
      <c r="C221" s="177" t="s">
        <v>603</v>
      </c>
      <c r="D221" s="179">
        <v>21.34</v>
      </c>
      <c r="E221" s="177" t="s">
        <v>240</v>
      </c>
      <c r="F221" s="177">
        <v>4954</v>
      </c>
      <c r="G221" s="177" t="s">
        <v>248</v>
      </c>
      <c r="H221" s="177">
        <v>1</v>
      </c>
      <c r="I221" s="177">
        <v>141000</v>
      </c>
      <c r="J221" s="177">
        <v>14016</v>
      </c>
      <c r="K221" s="177">
        <v>1</v>
      </c>
      <c r="L221" s="177"/>
      <c r="N221">
        <v>10325874</v>
      </c>
      <c r="O221">
        <v>1522</v>
      </c>
      <c r="P221" t="str">
        <f>VLOOKUP(J221,Notes!$L$31:$M$165,2,FALSE)</f>
        <v>Phone - Cellular (All Costs)</v>
      </c>
      <c r="U221" t="s">
        <v>237</v>
      </c>
      <c r="V221" s="173">
        <v>44441</v>
      </c>
      <c r="Y221">
        <v>0</v>
      </c>
      <c r="AA221">
        <v>0</v>
      </c>
      <c r="AG221">
        <v>0</v>
      </c>
      <c r="AL221">
        <v>21.34</v>
      </c>
      <c r="AM221">
        <v>21.34</v>
      </c>
      <c r="AN221" t="s">
        <v>238</v>
      </c>
      <c r="BG221" t="s">
        <v>239</v>
      </c>
    </row>
    <row r="222" spans="1:59" x14ac:dyDescent="0.2">
      <c r="A222" s="177">
        <v>2</v>
      </c>
      <c r="B222" s="178">
        <v>44439</v>
      </c>
      <c r="C222" s="177" t="s">
        <v>604</v>
      </c>
      <c r="D222" s="179">
        <v>10</v>
      </c>
      <c r="E222" s="177" t="s">
        <v>240</v>
      </c>
      <c r="F222" s="177">
        <v>4954</v>
      </c>
      <c r="G222" s="177" t="s">
        <v>248</v>
      </c>
      <c r="H222" s="177">
        <v>1</v>
      </c>
      <c r="I222" s="177">
        <v>141000</v>
      </c>
      <c r="J222" s="177">
        <v>14016</v>
      </c>
      <c r="K222" s="177">
        <v>1</v>
      </c>
      <c r="L222" s="177"/>
      <c r="N222">
        <v>10325874</v>
      </c>
      <c r="O222">
        <v>3561</v>
      </c>
      <c r="P222" t="str">
        <f>VLOOKUP(J222,Notes!$L$31:$M$165,2,FALSE)</f>
        <v>Phone - Cellular (All Costs)</v>
      </c>
      <c r="U222" t="s">
        <v>237</v>
      </c>
      <c r="V222" s="173">
        <v>44441</v>
      </c>
      <c r="Y222">
        <v>0</v>
      </c>
      <c r="AA222">
        <v>0</v>
      </c>
      <c r="AG222">
        <v>0</v>
      </c>
      <c r="AL222">
        <v>10</v>
      </c>
      <c r="AM222">
        <v>10</v>
      </c>
      <c r="AN222" t="s">
        <v>238</v>
      </c>
      <c r="BG222" t="s">
        <v>239</v>
      </c>
    </row>
    <row r="223" spans="1:59" x14ac:dyDescent="0.2">
      <c r="A223" s="177">
        <v>2</v>
      </c>
      <c r="B223" s="178">
        <v>44439</v>
      </c>
      <c r="C223" s="177" t="s">
        <v>605</v>
      </c>
      <c r="D223" s="179">
        <v>10</v>
      </c>
      <c r="E223" s="177" t="s">
        <v>240</v>
      </c>
      <c r="F223" s="177">
        <v>4954</v>
      </c>
      <c r="G223" s="177" t="s">
        <v>248</v>
      </c>
      <c r="H223" s="177">
        <v>1</v>
      </c>
      <c r="I223" s="177">
        <v>141000</v>
      </c>
      <c r="J223" s="177">
        <v>14016</v>
      </c>
      <c r="K223" s="177">
        <v>1</v>
      </c>
      <c r="L223" s="177"/>
      <c r="N223">
        <v>10325874</v>
      </c>
      <c r="O223">
        <v>3806</v>
      </c>
      <c r="P223" t="str">
        <f>VLOOKUP(J223,Notes!$L$31:$M$165,2,FALSE)</f>
        <v>Phone - Cellular (All Costs)</v>
      </c>
      <c r="U223" t="s">
        <v>237</v>
      </c>
      <c r="V223" s="173">
        <v>44441</v>
      </c>
      <c r="Y223">
        <v>0</v>
      </c>
      <c r="AA223">
        <v>0</v>
      </c>
      <c r="AG223">
        <v>0</v>
      </c>
      <c r="AL223">
        <v>10</v>
      </c>
      <c r="AM223">
        <v>10</v>
      </c>
      <c r="AN223" t="s">
        <v>238</v>
      </c>
      <c r="BG223" t="s">
        <v>239</v>
      </c>
    </row>
    <row r="224" spans="1:59" x14ac:dyDescent="0.2">
      <c r="A224" s="177">
        <v>2</v>
      </c>
      <c r="B224" s="178">
        <v>44439</v>
      </c>
      <c r="C224" s="177" t="s">
        <v>606</v>
      </c>
      <c r="D224" s="179">
        <v>10</v>
      </c>
      <c r="E224" s="177" t="s">
        <v>240</v>
      </c>
      <c r="F224" s="177">
        <v>4954</v>
      </c>
      <c r="G224" s="177" t="s">
        <v>248</v>
      </c>
      <c r="H224" s="177">
        <v>1</v>
      </c>
      <c r="I224" s="177">
        <v>141000</v>
      </c>
      <c r="J224" s="177">
        <v>14016</v>
      </c>
      <c r="K224" s="177">
        <v>1</v>
      </c>
      <c r="L224" s="177"/>
      <c r="N224">
        <v>10325874</v>
      </c>
      <c r="O224">
        <v>5201</v>
      </c>
      <c r="P224" t="str">
        <f>VLOOKUP(J224,Notes!$L$31:$M$165,2,FALSE)</f>
        <v>Phone - Cellular (All Costs)</v>
      </c>
      <c r="U224" t="s">
        <v>237</v>
      </c>
      <c r="V224" s="173">
        <v>44441</v>
      </c>
      <c r="Y224">
        <v>0</v>
      </c>
      <c r="AA224">
        <v>0</v>
      </c>
      <c r="AG224">
        <v>0</v>
      </c>
      <c r="AL224">
        <v>10</v>
      </c>
      <c r="AM224">
        <v>10</v>
      </c>
      <c r="AN224" t="s">
        <v>238</v>
      </c>
      <c r="BG224" t="s">
        <v>239</v>
      </c>
    </row>
    <row r="225" spans="1:59" x14ac:dyDescent="0.2">
      <c r="A225" s="177">
        <v>2</v>
      </c>
      <c r="B225" s="178">
        <v>44439</v>
      </c>
      <c r="C225" s="177" t="s">
        <v>607</v>
      </c>
      <c r="D225" s="179">
        <v>21.34</v>
      </c>
      <c r="E225" s="177" t="s">
        <v>236</v>
      </c>
      <c r="F225" s="177">
        <v>4955</v>
      </c>
      <c r="G225" s="177" t="s">
        <v>248</v>
      </c>
      <c r="H225" s="177">
        <v>1</v>
      </c>
      <c r="I225" s="177">
        <v>141000</v>
      </c>
      <c r="J225" s="177">
        <v>14016</v>
      </c>
      <c r="K225" s="177">
        <v>1</v>
      </c>
      <c r="L225" s="177"/>
      <c r="N225">
        <v>10325881</v>
      </c>
      <c r="O225">
        <v>1522</v>
      </c>
      <c r="P225" t="str">
        <f>VLOOKUP(J225,Notes!$L$31:$M$165,2,FALSE)</f>
        <v>Phone - Cellular (All Costs)</v>
      </c>
      <c r="U225" t="s">
        <v>237</v>
      </c>
      <c r="V225" s="173">
        <v>44441</v>
      </c>
      <c r="Y225">
        <v>0</v>
      </c>
      <c r="AA225">
        <v>0</v>
      </c>
      <c r="AG225">
        <v>0</v>
      </c>
      <c r="AL225">
        <v>21.34</v>
      </c>
      <c r="AM225">
        <v>21.34</v>
      </c>
      <c r="AN225" t="s">
        <v>238</v>
      </c>
      <c r="BG225" t="s">
        <v>239</v>
      </c>
    </row>
    <row r="226" spans="1:59" x14ac:dyDescent="0.2">
      <c r="A226" s="177">
        <v>2</v>
      </c>
      <c r="B226" s="178">
        <v>44439</v>
      </c>
      <c r="C226" s="177" t="s">
        <v>608</v>
      </c>
      <c r="D226" s="179">
        <v>10</v>
      </c>
      <c r="E226" s="177" t="s">
        <v>236</v>
      </c>
      <c r="F226" s="177">
        <v>4955</v>
      </c>
      <c r="G226" s="177" t="s">
        <v>248</v>
      </c>
      <c r="H226" s="177">
        <v>1</v>
      </c>
      <c r="I226" s="177">
        <v>141000</v>
      </c>
      <c r="J226" s="177">
        <v>14016</v>
      </c>
      <c r="K226" s="177">
        <v>1</v>
      </c>
      <c r="L226" s="177"/>
      <c r="N226">
        <v>10325881</v>
      </c>
      <c r="O226">
        <v>3561</v>
      </c>
      <c r="P226" t="str">
        <f>VLOOKUP(J226,Notes!$L$31:$M$165,2,FALSE)</f>
        <v>Phone - Cellular (All Costs)</v>
      </c>
      <c r="U226" t="s">
        <v>237</v>
      </c>
      <c r="V226" s="173">
        <v>44441</v>
      </c>
      <c r="Y226">
        <v>0</v>
      </c>
      <c r="AA226">
        <v>0</v>
      </c>
      <c r="AG226">
        <v>0</v>
      </c>
      <c r="AL226">
        <v>10</v>
      </c>
      <c r="AM226">
        <v>10</v>
      </c>
      <c r="AN226" t="s">
        <v>238</v>
      </c>
      <c r="BG226" t="s">
        <v>239</v>
      </c>
    </row>
    <row r="227" spans="1:59" x14ac:dyDescent="0.2">
      <c r="A227" s="177">
        <v>2</v>
      </c>
      <c r="B227" s="178">
        <v>44439</v>
      </c>
      <c r="C227" s="177" t="s">
        <v>609</v>
      </c>
      <c r="D227" s="179">
        <v>10</v>
      </c>
      <c r="E227" s="177" t="s">
        <v>236</v>
      </c>
      <c r="F227" s="177">
        <v>4955</v>
      </c>
      <c r="G227" s="177" t="s">
        <v>248</v>
      </c>
      <c r="H227" s="177">
        <v>1</v>
      </c>
      <c r="I227" s="177">
        <v>141000</v>
      </c>
      <c r="J227" s="177">
        <v>14016</v>
      </c>
      <c r="K227" s="177">
        <v>1</v>
      </c>
      <c r="L227" s="177"/>
      <c r="N227">
        <v>10325881</v>
      </c>
      <c r="O227">
        <v>3806</v>
      </c>
      <c r="P227" t="str">
        <f>VLOOKUP(J227,Notes!$L$31:$M$165,2,FALSE)</f>
        <v>Phone - Cellular (All Costs)</v>
      </c>
      <c r="U227" t="s">
        <v>237</v>
      </c>
      <c r="V227" s="173">
        <v>44441</v>
      </c>
      <c r="Y227">
        <v>0</v>
      </c>
      <c r="AA227">
        <v>0</v>
      </c>
      <c r="AG227">
        <v>0</v>
      </c>
      <c r="AL227">
        <v>10</v>
      </c>
      <c r="AM227">
        <v>10</v>
      </c>
      <c r="AN227" t="s">
        <v>238</v>
      </c>
      <c r="BG227" t="s">
        <v>239</v>
      </c>
    </row>
    <row r="228" spans="1:59" x14ac:dyDescent="0.2">
      <c r="A228" s="177">
        <v>2</v>
      </c>
      <c r="B228" s="178">
        <v>44439</v>
      </c>
      <c r="C228" s="177" t="s">
        <v>610</v>
      </c>
      <c r="D228" s="179">
        <v>10</v>
      </c>
      <c r="E228" s="177" t="s">
        <v>236</v>
      </c>
      <c r="F228" s="177">
        <v>4955</v>
      </c>
      <c r="G228" s="177" t="s">
        <v>248</v>
      </c>
      <c r="H228" s="177">
        <v>1</v>
      </c>
      <c r="I228" s="177">
        <v>141000</v>
      </c>
      <c r="J228" s="177">
        <v>14016</v>
      </c>
      <c r="K228" s="177">
        <v>1</v>
      </c>
      <c r="L228" s="177"/>
      <c r="N228">
        <v>10325881</v>
      </c>
      <c r="O228">
        <v>5201</v>
      </c>
      <c r="P228" t="str">
        <f>VLOOKUP(J228,Notes!$L$31:$M$165,2,FALSE)</f>
        <v>Phone - Cellular (All Costs)</v>
      </c>
      <c r="U228" t="s">
        <v>237</v>
      </c>
      <c r="V228" s="173">
        <v>44441</v>
      </c>
      <c r="Y228">
        <v>0</v>
      </c>
      <c r="AA228">
        <v>0</v>
      </c>
      <c r="AG228">
        <v>0</v>
      </c>
      <c r="AL228">
        <v>10</v>
      </c>
      <c r="AM228">
        <v>10</v>
      </c>
      <c r="AN228" t="s">
        <v>238</v>
      </c>
      <c r="BG228" t="s">
        <v>239</v>
      </c>
    </row>
    <row r="229" spans="1:59" x14ac:dyDescent="0.2">
      <c r="A229" s="170">
        <v>2</v>
      </c>
      <c r="B229" s="183">
        <v>44411</v>
      </c>
      <c r="C229" s="170" t="s">
        <v>611</v>
      </c>
      <c r="D229" s="184">
        <v>316.52999999999997</v>
      </c>
      <c r="E229" s="170" t="s">
        <v>289</v>
      </c>
      <c r="F229" s="170" t="s">
        <v>243</v>
      </c>
      <c r="G229" s="170" t="s">
        <v>612</v>
      </c>
      <c r="H229" s="170">
        <v>1</v>
      </c>
      <c r="I229" s="170">
        <v>141000</v>
      </c>
      <c r="J229" s="170">
        <v>14610</v>
      </c>
      <c r="K229" s="170">
        <v>1</v>
      </c>
      <c r="L229" s="170" t="str">
        <f t="shared" ref="L229:L274" si="14">RIGHT(C229,10)</f>
        <v>D-MINISTER</v>
      </c>
      <c r="N229">
        <v>10243357</v>
      </c>
      <c r="O229">
        <v>3</v>
      </c>
      <c r="P229" t="str">
        <f>VLOOKUP(J229,Notes!$L$31:$M$165,2,FALSE)</f>
        <v>Airfares - NZ</v>
      </c>
      <c r="Q229">
        <v>3894893</v>
      </c>
      <c r="U229" t="s">
        <v>237</v>
      </c>
      <c r="V229" s="173">
        <v>44411</v>
      </c>
      <c r="Y229">
        <v>0</v>
      </c>
      <c r="AA229">
        <v>0</v>
      </c>
      <c r="AG229">
        <v>0</v>
      </c>
      <c r="AI229" t="s">
        <v>244</v>
      </c>
      <c r="AL229">
        <v>316.52999999999997</v>
      </c>
      <c r="AM229">
        <v>316.52999999999997</v>
      </c>
      <c r="AN229" t="s">
        <v>238</v>
      </c>
      <c r="AR229" t="s">
        <v>241</v>
      </c>
      <c r="AS229">
        <v>83964</v>
      </c>
      <c r="AT229" t="s">
        <v>291</v>
      </c>
      <c r="AU229" t="s">
        <v>613</v>
      </c>
      <c r="AV229" t="s">
        <v>293</v>
      </c>
      <c r="AW229" s="173">
        <v>44411</v>
      </c>
      <c r="AX229" t="s">
        <v>614</v>
      </c>
      <c r="AY229" t="s">
        <v>245</v>
      </c>
    </row>
    <row r="230" spans="1:59" x14ac:dyDescent="0.2">
      <c r="A230" s="177">
        <v>2</v>
      </c>
      <c r="B230" s="178">
        <v>44434</v>
      </c>
      <c r="C230" s="177" t="s">
        <v>268</v>
      </c>
      <c r="D230" s="179">
        <v>5.5</v>
      </c>
      <c r="E230" s="177" t="s">
        <v>242</v>
      </c>
      <c r="F230" s="177" t="s">
        <v>243</v>
      </c>
      <c r="G230" s="177" t="s">
        <v>248</v>
      </c>
      <c r="H230" s="177">
        <v>1</v>
      </c>
      <c r="I230" s="177">
        <v>141000</v>
      </c>
      <c r="J230" s="177">
        <v>14620</v>
      </c>
      <c r="K230" s="177">
        <v>1</v>
      </c>
      <c r="L230" s="177" t="str">
        <f t="shared" ref="L230:L265" si="15">RIGHT(C230,10)</f>
        <v>28/07/2021</v>
      </c>
      <c r="N230">
        <v>10314005</v>
      </c>
      <c r="O230">
        <v>1055</v>
      </c>
      <c r="P230" t="str">
        <f>VLOOKUP(J230,Notes!$L$31:$M$165,2,FALSE)</f>
        <v>Accommodation - NZ</v>
      </c>
      <c r="Q230">
        <v>3903319</v>
      </c>
      <c r="U230" t="s">
        <v>237</v>
      </c>
      <c r="V230" s="173">
        <v>44438</v>
      </c>
      <c r="Y230">
        <v>0</v>
      </c>
      <c r="AA230">
        <v>0</v>
      </c>
      <c r="AG230">
        <v>0</v>
      </c>
      <c r="AI230" t="s">
        <v>244</v>
      </c>
      <c r="AL230">
        <v>5.5</v>
      </c>
      <c r="AM230">
        <v>5.5</v>
      </c>
      <c r="AN230" t="s">
        <v>238</v>
      </c>
      <c r="AR230" t="s">
        <v>241</v>
      </c>
      <c r="AS230">
        <v>254643</v>
      </c>
      <c r="AT230" t="s">
        <v>262</v>
      </c>
      <c r="AU230" t="s">
        <v>639</v>
      </c>
      <c r="AV230">
        <v>100</v>
      </c>
      <c r="AW230" s="173">
        <v>44438</v>
      </c>
      <c r="AX230" t="s">
        <v>652</v>
      </c>
      <c r="AY230" t="s">
        <v>245</v>
      </c>
    </row>
    <row r="231" spans="1:59" x14ac:dyDescent="0.2">
      <c r="A231" s="177">
        <v>2</v>
      </c>
      <c r="B231" s="178">
        <v>44434</v>
      </c>
      <c r="C231" s="177" t="s">
        <v>653</v>
      </c>
      <c r="D231" s="179">
        <v>311.3</v>
      </c>
      <c r="E231" s="177" t="s">
        <v>242</v>
      </c>
      <c r="F231" s="177" t="s">
        <v>243</v>
      </c>
      <c r="G231" s="177" t="s">
        <v>248</v>
      </c>
      <c r="H231" s="177">
        <v>1</v>
      </c>
      <c r="I231" s="177">
        <v>141000</v>
      </c>
      <c r="J231" s="177">
        <v>14620</v>
      </c>
      <c r="K231" s="177">
        <v>1</v>
      </c>
      <c r="L231" s="177" t="str">
        <f t="shared" si="15"/>
        <v>28/07/2021</v>
      </c>
      <c r="N231">
        <v>10314005</v>
      </c>
      <c r="O231">
        <v>1056</v>
      </c>
      <c r="P231" t="str">
        <f>VLOOKUP(J231,Notes!$L$31:$M$165,2,FALSE)</f>
        <v>Accommodation - NZ</v>
      </c>
      <c r="Q231">
        <v>3903319</v>
      </c>
      <c r="U231" t="s">
        <v>237</v>
      </c>
      <c r="V231" s="173">
        <v>44438</v>
      </c>
      <c r="Y231">
        <v>0</v>
      </c>
      <c r="AA231">
        <v>0</v>
      </c>
      <c r="AG231">
        <v>0</v>
      </c>
      <c r="AI231" t="s">
        <v>244</v>
      </c>
      <c r="AL231">
        <v>311.3</v>
      </c>
      <c r="AM231">
        <v>311.3</v>
      </c>
      <c r="AN231" t="s">
        <v>238</v>
      </c>
      <c r="AR231" t="s">
        <v>241</v>
      </c>
      <c r="AS231">
        <v>254643</v>
      </c>
      <c r="AT231" t="s">
        <v>262</v>
      </c>
      <c r="AU231" t="s">
        <v>639</v>
      </c>
      <c r="AV231">
        <v>100</v>
      </c>
      <c r="AW231" s="173">
        <v>44438</v>
      </c>
      <c r="AX231" t="s">
        <v>654</v>
      </c>
      <c r="AY231" t="s">
        <v>245</v>
      </c>
    </row>
    <row r="232" spans="1:59" x14ac:dyDescent="0.2">
      <c r="A232" s="177">
        <v>2</v>
      </c>
      <c r="B232" s="178">
        <v>44434</v>
      </c>
      <c r="C232" s="177" t="s">
        <v>268</v>
      </c>
      <c r="D232" s="179">
        <v>0.5</v>
      </c>
      <c r="E232" s="177" t="s">
        <v>242</v>
      </c>
      <c r="F232" s="177" t="s">
        <v>243</v>
      </c>
      <c r="G232" s="177" t="s">
        <v>248</v>
      </c>
      <c r="H232" s="177">
        <v>1</v>
      </c>
      <c r="I232" s="177">
        <v>141000</v>
      </c>
      <c r="J232" s="177">
        <v>14620</v>
      </c>
      <c r="K232" s="177">
        <v>1</v>
      </c>
      <c r="L232" s="177" t="str">
        <f t="shared" si="15"/>
        <v>28/07/2021</v>
      </c>
      <c r="N232">
        <v>10314005</v>
      </c>
      <c r="O232">
        <v>1064</v>
      </c>
      <c r="P232" t="str">
        <f>VLOOKUP(J232,Notes!$L$31:$M$165,2,FALSE)</f>
        <v>Accommodation - NZ</v>
      </c>
      <c r="Q232">
        <v>3903319</v>
      </c>
      <c r="U232" t="s">
        <v>237</v>
      </c>
      <c r="V232" s="173">
        <v>44438</v>
      </c>
      <c r="Y232">
        <v>0</v>
      </c>
      <c r="AA232">
        <v>0</v>
      </c>
      <c r="AG232">
        <v>0</v>
      </c>
      <c r="AI232" t="s">
        <v>244</v>
      </c>
      <c r="AL232">
        <v>0.5</v>
      </c>
      <c r="AM232">
        <v>0.5</v>
      </c>
      <c r="AN232" t="s">
        <v>238</v>
      </c>
      <c r="AR232" t="s">
        <v>241</v>
      </c>
      <c r="AS232">
        <v>254643</v>
      </c>
      <c r="AT232" t="s">
        <v>262</v>
      </c>
      <c r="AU232" t="s">
        <v>639</v>
      </c>
      <c r="AV232">
        <v>100</v>
      </c>
      <c r="AW232" s="173">
        <v>44438</v>
      </c>
      <c r="AX232" t="s">
        <v>662</v>
      </c>
      <c r="AY232" t="s">
        <v>245</v>
      </c>
    </row>
    <row r="233" spans="1:59" x14ac:dyDescent="0.2">
      <c r="A233" s="177">
        <v>2</v>
      </c>
      <c r="B233" s="178">
        <v>44434</v>
      </c>
      <c r="C233" s="177" t="s">
        <v>615</v>
      </c>
      <c r="D233" s="179">
        <v>5.85</v>
      </c>
      <c r="E233" s="177" t="s">
        <v>242</v>
      </c>
      <c r="F233" s="177" t="s">
        <v>243</v>
      </c>
      <c r="G233" s="177" t="s">
        <v>248</v>
      </c>
      <c r="H233" s="177">
        <v>1</v>
      </c>
      <c r="I233" s="177">
        <v>141000</v>
      </c>
      <c r="J233" s="177">
        <v>14610</v>
      </c>
      <c r="K233" s="177">
        <v>1</v>
      </c>
      <c r="L233" s="177" t="str">
        <f t="shared" si="15"/>
        <v>05/08/2021</v>
      </c>
      <c r="N233">
        <v>10314004</v>
      </c>
      <c r="O233">
        <v>497</v>
      </c>
      <c r="P233" t="str">
        <f>VLOOKUP(J233,Notes!$L$31:$M$165,2,FALSE)</f>
        <v>Airfares - NZ</v>
      </c>
      <c r="Q233">
        <v>3903318</v>
      </c>
      <c r="U233" t="s">
        <v>237</v>
      </c>
      <c r="V233" s="173">
        <v>44438</v>
      </c>
      <c r="Y233">
        <v>0</v>
      </c>
      <c r="AA233">
        <v>0</v>
      </c>
      <c r="AG233">
        <v>0</v>
      </c>
      <c r="AI233" t="s">
        <v>244</v>
      </c>
      <c r="AL233">
        <v>5.85</v>
      </c>
      <c r="AM233">
        <v>5.85</v>
      </c>
      <c r="AN233" t="s">
        <v>238</v>
      </c>
      <c r="AR233" t="s">
        <v>241</v>
      </c>
      <c r="AS233">
        <v>254643</v>
      </c>
      <c r="AT233" t="s">
        <v>262</v>
      </c>
      <c r="AU233">
        <v>9980.0012000000006</v>
      </c>
      <c r="AV233">
        <v>100</v>
      </c>
      <c r="AW233" s="173">
        <v>44438</v>
      </c>
      <c r="AX233" t="s">
        <v>616</v>
      </c>
      <c r="AY233" t="s">
        <v>245</v>
      </c>
    </row>
    <row r="234" spans="1:59" x14ac:dyDescent="0.2">
      <c r="A234" s="177">
        <v>2</v>
      </c>
      <c r="B234" s="178">
        <v>44434</v>
      </c>
      <c r="C234" s="177" t="s">
        <v>617</v>
      </c>
      <c r="D234" s="179">
        <v>217.6</v>
      </c>
      <c r="E234" s="177" t="s">
        <v>242</v>
      </c>
      <c r="F234" s="177" t="s">
        <v>243</v>
      </c>
      <c r="G234" s="177" t="s">
        <v>248</v>
      </c>
      <c r="H234" s="177">
        <v>1</v>
      </c>
      <c r="I234" s="177">
        <v>141000</v>
      </c>
      <c r="J234" s="177">
        <v>14610</v>
      </c>
      <c r="K234" s="177">
        <v>1</v>
      </c>
      <c r="L234" s="177" t="str">
        <f t="shared" si="15"/>
        <v>05/08/2021</v>
      </c>
      <c r="N234">
        <v>10314004</v>
      </c>
      <c r="O234">
        <v>498</v>
      </c>
      <c r="P234" t="str">
        <f>VLOOKUP(J234,Notes!$L$31:$M$165,2,FALSE)</f>
        <v>Airfares - NZ</v>
      </c>
      <c r="Q234">
        <v>3903318</v>
      </c>
      <c r="U234" t="s">
        <v>237</v>
      </c>
      <c r="V234" s="173">
        <v>44438</v>
      </c>
      <c r="Y234">
        <v>0</v>
      </c>
      <c r="AA234">
        <v>0</v>
      </c>
      <c r="AG234">
        <v>0</v>
      </c>
      <c r="AI234" t="s">
        <v>244</v>
      </c>
      <c r="AL234">
        <v>217.6</v>
      </c>
      <c r="AM234">
        <v>217.6</v>
      </c>
      <c r="AN234" t="s">
        <v>238</v>
      </c>
      <c r="AR234" t="s">
        <v>241</v>
      </c>
      <c r="AS234">
        <v>254643</v>
      </c>
      <c r="AT234" t="s">
        <v>262</v>
      </c>
      <c r="AU234">
        <v>9980.0012000000006</v>
      </c>
      <c r="AV234">
        <v>100</v>
      </c>
      <c r="AW234" s="173">
        <v>44438</v>
      </c>
      <c r="AX234" t="s">
        <v>618</v>
      </c>
      <c r="AY234" t="s">
        <v>245</v>
      </c>
    </row>
    <row r="235" spans="1:59" x14ac:dyDescent="0.2">
      <c r="A235" s="177">
        <v>2</v>
      </c>
      <c r="B235" s="178">
        <v>44434</v>
      </c>
      <c r="C235" s="177" t="s">
        <v>641</v>
      </c>
      <c r="D235" s="179">
        <v>5.5</v>
      </c>
      <c r="E235" s="177" t="s">
        <v>242</v>
      </c>
      <c r="F235" s="177" t="s">
        <v>243</v>
      </c>
      <c r="G235" s="177" t="s">
        <v>248</v>
      </c>
      <c r="H235" s="177">
        <v>1</v>
      </c>
      <c r="I235" s="177">
        <v>141000</v>
      </c>
      <c r="J235" s="177">
        <v>14620</v>
      </c>
      <c r="K235" s="177">
        <v>1</v>
      </c>
      <c r="L235" s="177" t="str">
        <f t="shared" si="15"/>
        <v>05/08/2021</v>
      </c>
      <c r="N235">
        <v>10314005</v>
      </c>
      <c r="O235">
        <v>1048</v>
      </c>
      <c r="P235" t="str">
        <f>VLOOKUP(J235,Notes!$L$31:$M$165,2,FALSE)</f>
        <v>Accommodation - NZ</v>
      </c>
      <c r="Q235">
        <v>3903319</v>
      </c>
      <c r="U235" t="s">
        <v>237</v>
      </c>
      <c r="V235" s="173">
        <v>44438</v>
      </c>
      <c r="Y235">
        <v>0</v>
      </c>
      <c r="AA235">
        <v>0</v>
      </c>
      <c r="AG235">
        <v>0</v>
      </c>
      <c r="AI235" t="s">
        <v>244</v>
      </c>
      <c r="AL235">
        <v>5.5</v>
      </c>
      <c r="AM235">
        <v>5.5</v>
      </c>
      <c r="AN235" t="s">
        <v>238</v>
      </c>
      <c r="AR235" t="s">
        <v>241</v>
      </c>
      <c r="AS235">
        <v>254643</v>
      </c>
      <c r="AT235" t="s">
        <v>262</v>
      </c>
      <c r="AU235" t="s">
        <v>639</v>
      </c>
      <c r="AV235">
        <v>100</v>
      </c>
      <c r="AW235" s="173">
        <v>44438</v>
      </c>
      <c r="AX235" t="s">
        <v>642</v>
      </c>
      <c r="AY235" t="s">
        <v>245</v>
      </c>
    </row>
    <row r="236" spans="1:59" x14ac:dyDescent="0.2">
      <c r="A236" s="177">
        <v>2</v>
      </c>
      <c r="B236" s="178">
        <v>44434</v>
      </c>
      <c r="C236" s="177" t="s">
        <v>643</v>
      </c>
      <c r="D236" s="179">
        <v>156.52000000000001</v>
      </c>
      <c r="E236" s="177" t="s">
        <v>242</v>
      </c>
      <c r="F236" s="177" t="s">
        <v>243</v>
      </c>
      <c r="G236" s="177" t="s">
        <v>248</v>
      </c>
      <c r="H236" s="177">
        <v>1</v>
      </c>
      <c r="I236" s="177">
        <v>141000</v>
      </c>
      <c r="J236" s="177">
        <v>14620</v>
      </c>
      <c r="K236" s="177">
        <v>1</v>
      </c>
      <c r="L236" s="177" t="str">
        <f t="shared" si="15"/>
        <v>05/08/2021</v>
      </c>
      <c r="N236">
        <v>10314005</v>
      </c>
      <c r="O236">
        <v>1049</v>
      </c>
      <c r="P236" t="str">
        <f>VLOOKUP(J236,Notes!$L$31:$M$165,2,FALSE)</f>
        <v>Accommodation - NZ</v>
      </c>
      <c r="Q236">
        <v>3903319</v>
      </c>
      <c r="U236" t="s">
        <v>237</v>
      </c>
      <c r="V236" s="173">
        <v>44438</v>
      </c>
      <c r="Y236">
        <v>0</v>
      </c>
      <c r="AA236">
        <v>0</v>
      </c>
      <c r="AG236">
        <v>0</v>
      </c>
      <c r="AI236" t="s">
        <v>244</v>
      </c>
      <c r="AL236">
        <v>156.52000000000001</v>
      </c>
      <c r="AM236">
        <v>156.52000000000001</v>
      </c>
      <c r="AN236" t="s">
        <v>238</v>
      </c>
      <c r="AR236" t="s">
        <v>241</v>
      </c>
      <c r="AS236">
        <v>254643</v>
      </c>
      <c r="AT236" t="s">
        <v>262</v>
      </c>
      <c r="AU236" t="s">
        <v>639</v>
      </c>
      <c r="AV236">
        <v>100</v>
      </c>
      <c r="AW236" s="173">
        <v>44438</v>
      </c>
      <c r="AX236" t="s">
        <v>644</v>
      </c>
      <c r="AY236" t="s">
        <v>245</v>
      </c>
    </row>
    <row r="237" spans="1:59" x14ac:dyDescent="0.2">
      <c r="A237" s="177">
        <v>2</v>
      </c>
      <c r="B237" s="178">
        <v>44434</v>
      </c>
      <c r="C237" s="177" t="s">
        <v>615</v>
      </c>
      <c r="D237" s="179">
        <v>0.5</v>
      </c>
      <c r="E237" s="177" t="s">
        <v>242</v>
      </c>
      <c r="F237" s="177" t="s">
        <v>243</v>
      </c>
      <c r="G237" s="177" t="s">
        <v>248</v>
      </c>
      <c r="H237" s="177">
        <v>1</v>
      </c>
      <c r="I237" s="177">
        <v>141000</v>
      </c>
      <c r="J237" s="177">
        <v>14620</v>
      </c>
      <c r="K237" s="177">
        <v>1</v>
      </c>
      <c r="L237" s="177" t="str">
        <f t="shared" si="15"/>
        <v>05/08/2021</v>
      </c>
      <c r="N237">
        <v>10314005</v>
      </c>
      <c r="O237">
        <v>1057</v>
      </c>
      <c r="P237" t="str">
        <f>VLOOKUP(J237,Notes!$L$31:$M$165,2,FALSE)</f>
        <v>Accommodation - NZ</v>
      </c>
      <c r="Q237">
        <v>3903319</v>
      </c>
      <c r="U237" t="s">
        <v>237</v>
      </c>
      <c r="V237" s="173">
        <v>44438</v>
      </c>
      <c r="Y237">
        <v>0</v>
      </c>
      <c r="AA237">
        <v>0</v>
      </c>
      <c r="AG237">
        <v>0</v>
      </c>
      <c r="AI237" t="s">
        <v>244</v>
      </c>
      <c r="AL237">
        <v>0.5</v>
      </c>
      <c r="AM237">
        <v>0.5</v>
      </c>
      <c r="AN237" t="s">
        <v>238</v>
      </c>
      <c r="AR237" t="s">
        <v>241</v>
      </c>
      <c r="AS237">
        <v>254643</v>
      </c>
      <c r="AT237" t="s">
        <v>262</v>
      </c>
      <c r="AU237" t="s">
        <v>639</v>
      </c>
      <c r="AV237">
        <v>100</v>
      </c>
      <c r="AW237" s="173">
        <v>44438</v>
      </c>
      <c r="AX237" t="s">
        <v>655</v>
      </c>
      <c r="AY237" t="s">
        <v>245</v>
      </c>
    </row>
    <row r="238" spans="1:59" x14ac:dyDescent="0.2">
      <c r="A238" s="177">
        <v>2</v>
      </c>
      <c r="B238" s="178">
        <v>44434</v>
      </c>
      <c r="C238" s="177" t="s">
        <v>615</v>
      </c>
      <c r="D238" s="179">
        <v>0.5</v>
      </c>
      <c r="E238" s="177" t="s">
        <v>242</v>
      </c>
      <c r="F238" s="177" t="s">
        <v>243</v>
      </c>
      <c r="G238" s="177" t="s">
        <v>248</v>
      </c>
      <c r="H238" s="177">
        <v>1</v>
      </c>
      <c r="I238" s="177">
        <v>141000</v>
      </c>
      <c r="J238" s="177">
        <v>14620</v>
      </c>
      <c r="K238" s="177">
        <v>1</v>
      </c>
      <c r="L238" s="177" t="str">
        <f t="shared" si="15"/>
        <v>05/08/2021</v>
      </c>
      <c r="N238">
        <v>10314005</v>
      </c>
      <c r="O238">
        <v>1058</v>
      </c>
      <c r="P238" t="str">
        <f>VLOOKUP(J238,Notes!$L$31:$M$165,2,FALSE)</f>
        <v>Accommodation - NZ</v>
      </c>
      <c r="Q238">
        <v>3903319</v>
      </c>
      <c r="U238" t="s">
        <v>237</v>
      </c>
      <c r="V238" s="173">
        <v>44438</v>
      </c>
      <c r="Y238">
        <v>0</v>
      </c>
      <c r="AA238">
        <v>0</v>
      </c>
      <c r="AG238">
        <v>0</v>
      </c>
      <c r="AI238" t="s">
        <v>244</v>
      </c>
      <c r="AL238">
        <v>0.5</v>
      </c>
      <c r="AM238">
        <v>0.5</v>
      </c>
      <c r="AN238" t="s">
        <v>238</v>
      </c>
      <c r="AR238" t="s">
        <v>241</v>
      </c>
      <c r="AS238">
        <v>254643</v>
      </c>
      <c r="AT238" t="s">
        <v>262</v>
      </c>
      <c r="AU238" t="s">
        <v>639</v>
      </c>
      <c r="AV238">
        <v>100</v>
      </c>
      <c r="AW238" s="173">
        <v>44438</v>
      </c>
      <c r="AX238" t="s">
        <v>656</v>
      </c>
      <c r="AY238" t="s">
        <v>245</v>
      </c>
    </row>
    <row r="239" spans="1:59" x14ac:dyDescent="0.2">
      <c r="A239" s="177">
        <v>2</v>
      </c>
      <c r="B239" s="178">
        <v>44434</v>
      </c>
      <c r="C239" s="177" t="s">
        <v>641</v>
      </c>
      <c r="D239" s="179">
        <v>0.5</v>
      </c>
      <c r="E239" s="177" t="s">
        <v>242</v>
      </c>
      <c r="F239" s="177" t="s">
        <v>243</v>
      </c>
      <c r="G239" s="177" t="s">
        <v>248</v>
      </c>
      <c r="H239" s="177">
        <v>1</v>
      </c>
      <c r="I239" s="177">
        <v>141000</v>
      </c>
      <c r="J239" s="177">
        <v>14620</v>
      </c>
      <c r="K239" s="177">
        <v>1</v>
      </c>
      <c r="L239" s="177" t="str">
        <f t="shared" si="15"/>
        <v>05/08/2021</v>
      </c>
      <c r="N239">
        <v>10314005</v>
      </c>
      <c r="O239">
        <v>1059</v>
      </c>
      <c r="P239" t="str">
        <f>VLOOKUP(J239,Notes!$L$31:$M$165,2,FALSE)</f>
        <v>Accommodation - NZ</v>
      </c>
      <c r="Q239">
        <v>3903319</v>
      </c>
      <c r="U239" t="s">
        <v>237</v>
      </c>
      <c r="V239" s="173">
        <v>44438</v>
      </c>
      <c r="Y239">
        <v>0</v>
      </c>
      <c r="AA239">
        <v>0</v>
      </c>
      <c r="AG239">
        <v>0</v>
      </c>
      <c r="AI239" t="s">
        <v>244</v>
      </c>
      <c r="AL239">
        <v>0.5</v>
      </c>
      <c r="AM239">
        <v>0.5</v>
      </c>
      <c r="AN239" t="s">
        <v>238</v>
      </c>
      <c r="AR239" t="s">
        <v>241</v>
      </c>
      <c r="AS239">
        <v>254643</v>
      </c>
      <c r="AT239" t="s">
        <v>262</v>
      </c>
      <c r="AU239" t="s">
        <v>639</v>
      </c>
      <c r="AV239">
        <v>100</v>
      </c>
      <c r="AW239" s="173">
        <v>44438</v>
      </c>
      <c r="AX239" t="s">
        <v>657</v>
      </c>
      <c r="AY239" t="s">
        <v>245</v>
      </c>
    </row>
    <row r="240" spans="1:59" x14ac:dyDescent="0.2">
      <c r="A240" s="177">
        <v>2</v>
      </c>
      <c r="B240" s="178">
        <v>44434</v>
      </c>
      <c r="C240" s="177" t="s">
        <v>615</v>
      </c>
      <c r="D240" s="179">
        <v>0.5</v>
      </c>
      <c r="E240" s="177" t="s">
        <v>242</v>
      </c>
      <c r="F240" s="177" t="s">
        <v>243</v>
      </c>
      <c r="G240" s="177" t="s">
        <v>248</v>
      </c>
      <c r="H240" s="177">
        <v>1</v>
      </c>
      <c r="I240" s="177">
        <v>141000</v>
      </c>
      <c r="J240" s="177">
        <v>14620</v>
      </c>
      <c r="K240" s="177">
        <v>1</v>
      </c>
      <c r="L240" s="177" t="str">
        <f t="shared" si="15"/>
        <v>05/08/2021</v>
      </c>
      <c r="N240">
        <v>10314005</v>
      </c>
      <c r="O240">
        <v>1060</v>
      </c>
      <c r="P240" t="str">
        <f>VLOOKUP(J240,Notes!$L$31:$M$165,2,FALSE)</f>
        <v>Accommodation - NZ</v>
      </c>
      <c r="Q240">
        <v>3903319</v>
      </c>
      <c r="U240" t="s">
        <v>237</v>
      </c>
      <c r="V240" s="173">
        <v>44438</v>
      </c>
      <c r="Y240">
        <v>0</v>
      </c>
      <c r="AA240">
        <v>0</v>
      </c>
      <c r="AG240">
        <v>0</v>
      </c>
      <c r="AI240" t="s">
        <v>244</v>
      </c>
      <c r="AL240">
        <v>0.5</v>
      </c>
      <c r="AM240">
        <v>0.5</v>
      </c>
      <c r="AN240" t="s">
        <v>238</v>
      </c>
      <c r="AR240" t="s">
        <v>241</v>
      </c>
      <c r="AS240">
        <v>254643</v>
      </c>
      <c r="AT240" t="s">
        <v>262</v>
      </c>
      <c r="AU240" t="s">
        <v>639</v>
      </c>
      <c r="AV240">
        <v>100</v>
      </c>
      <c r="AW240" s="173">
        <v>44438</v>
      </c>
      <c r="AX240" t="s">
        <v>658</v>
      </c>
      <c r="AY240" t="s">
        <v>245</v>
      </c>
    </row>
    <row r="241" spans="1:51" x14ac:dyDescent="0.2">
      <c r="A241" s="177">
        <v>2</v>
      </c>
      <c r="B241" s="178">
        <v>44434</v>
      </c>
      <c r="C241" s="177" t="s">
        <v>615</v>
      </c>
      <c r="D241" s="179">
        <v>5.5</v>
      </c>
      <c r="E241" s="177" t="s">
        <v>242</v>
      </c>
      <c r="F241" s="177" t="s">
        <v>243</v>
      </c>
      <c r="G241" s="177" t="s">
        <v>248</v>
      </c>
      <c r="H241" s="177">
        <v>1</v>
      </c>
      <c r="I241" s="177">
        <v>141000</v>
      </c>
      <c r="J241" s="177">
        <v>14630</v>
      </c>
      <c r="K241" s="177">
        <v>1</v>
      </c>
      <c r="L241" s="177" t="str">
        <f t="shared" si="15"/>
        <v>05/08/2021</v>
      </c>
      <c r="N241">
        <v>10314006</v>
      </c>
      <c r="O241">
        <v>158</v>
      </c>
      <c r="P241" t="str">
        <f>VLOOKUP(J241,Notes!$L$31:$M$165,2,FALSE)</f>
        <v>Car Hire</v>
      </c>
      <c r="Q241">
        <v>3903320</v>
      </c>
      <c r="U241" t="s">
        <v>237</v>
      </c>
      <c r="V241" s="173">
        <v>44438</v>
      </c>
      <c r="Y241">
        <v>0</v>
      </c>
      <c r="AA241">
        <v>0</v>
      </c>
      <c r="AG241">
        <v>0</v>
      </c>
      <c r="AI241" t="s">
        <v>244</v>
      </c>
      <c r="AL241">
        <v>5.5</v>
      </c>
      <c r="AM241">
        <v>5.5</v>
      </c>
      <c r="AN241" t="s">
        <v>238</v>
      </c>
      <c r="AR241" t="s">
        <v>241</v>
      </c>
      <c r="AS241">
        <v>254643</v>
      </c>
      <c r="AT241" t="s">
        <v>262</v>
      </c>
      <c r="AU241" t="s">
        <v>663</v>
      </c>
      <c r="AV241">
        <v>100</v>
      </c>
      <c r="AW241" s="173">
        <v>44438</v>
      </c>
      <c r="AX241" t="s">
        <v>664</v>
      </c>
      <c r="AY241" t="s">
        <v>245</v>
      </c>
    </row>
    <row r="242" spans="1:51" x14ac:dyDescent="0.2">
      <c r="A242" s="177">
        <v>2</v>
      </c>
      <c r="B242" s="178">
        <v>44434</v>
      </c>
      <c r="C242" s="177" t="s">
        <v>669</v>
      </c>
      <c r="D242" s="179">
        <v>93.1</v>
      </c>
      <c r="E242" s="177" t="s">
        <v>242</v>
      </c>
      <c r="F242" s="177" t="s">
        <v>243</v>
      </c>
      <c r="G242" s="177" t="s">
        <v>248</v>
      </c>
      <c r="H242" s="177">
        <v>1</v>
      </c>
      <c r="I242" s="177">
        <v>141000</v>
      </c>
      <c r="J242" s="177">
        <v>14630</v>
      </c>
      <c r="K242" s="177">
        <v>1</v>
      </c>
      <c r="L242" s="177" t="str">
        <f t="shared" si="15"/>
        <v>05/08/2021</v>
      </c>
      <c r="N242">
        <v>10314006</v>
      </c>
      <c r="O242">
        <v>162</v>
      </c>
      <c r="P242" t="str">
        <f>VLOOKUP(J242,Notes!$L$31:$M$165,2,FALSE)</f>
        <v>Car Hire</v>
      </c>
      <c r="Q242">
        <v>3903320</v>
      </c>
      <c r="U242" t="s">
        <v>237</v>
      </c>
      <c r="V242" s="173">
        <v>44438</v>
      </c>
      <c r="Y242">
        <v>0</v>
      </c>
      <c r="AA242">
        <v>0</v>
      </c>
      <c r="AG242">
        <v>0</v>
      </c>
      <c r="AI242" t="s">
        <v>244</v>
      </c>
      <c r="AL242">
        <v>93.1</v>
      </c>
      <c r="AM242">
        <v>93.1</v>
      </c>
      <c r="AN242" t="s">
        <v>238</v>
      </c>
      <c r="AR242" t="s">
        <v>241</v>
      </c>
      <c r="AS242">
        <v>254643</v>
      </c>
      <c r="AT242" t="s">
        <v>262</v>
      </c>
      <c r="AU242" t="s">
        <v>663</v>
      </c>
      <c r="AV242">
        <v>100</v>
      </c>
      <c r="AW242" s="173">
        <v>44438</v>
      </c>
      <c r="AX242" t="s">
        <v>670</v>
      </c>
      <c r="AY242" t="s">
        <v>245</v>
      </c>
    </row>
    <row r="243" spans="1:51" x14ac:dyDescent="0.2">
      <c r="A243" s="177">
        <v>2</v>
      </c>
      <c r="B243" s="178">
        <v>44434</v>
      </c>
      <c r="C243" s="177" t="s">
        <v>619</v>
      </c>
      <c r="D243" s="179">
        <v>5.85</v>
      </c>
      <c r="E243" s="177" t="s">
        <v>242</v>
      </c>
      <c r="F243" s="177" t="s">
        <v>243</v>
      </c>
      <c r="G243" s="177" t="s">
        <v>248</v>
      </c>
      <c r="H243" s="177">
        <v>1</v>
      </c>
      <c r="I243" s="177">
        <v>141000</v>
      </c>
      <c r="J243" s="177">
        <v>14610</v>
      </c>
      <c r="K243" s="177">
        <v>1</v>
      </c>
      <c r="L243" s="177" t="str">
        <f t="shared" si="15"/>
        <v>09/08/2021</v>
      </c>
      <c r="N243">
        <v>10314004</v>
      </c>
      <c r="O243">
        <v>499</v>
      </c>
      <c r="P243" t="str">
        <f>VLOOKUP(J243,Notes!$L$31:$M$165,2,FALSE)</f>
        <v>Airfares - NZ</v>
      </c>
      <c r="Q243">
        <v>3903318</v>
      </c>
      <c r="U243" t="s">
        <v>237</v>
      </c>
      <c r="V243" s="173">
        <v>44438</v>
      </c>
      <c r="Y243">
        <v>0</v>
      </c>
      <c r="AA243">
        <v>0</v>
      </c>
      <c r="AG243">
        <v>0</v>
      </c>
      <c r="AI243" t="s">
        <v>244</v>
      </c>
      <c r="AL243">
        <v>5.85</v>
      </c>
      <c r="AM243">
        <v>5.85</v>
      </c>
      <c r="AN243" t="s">
        <v>238</v>
      </c>
      <c r="AR243" t="s">
        <v>241</v>
      </c>
      <c r="AS243">
        <v>254643</v>
      </c>
      <c r="AT243" t="s">
        <v>262</v>
      </c>
      <c r="AU243">
        <v>9980.0012000000006</v>
      </c>
      <c r="AV243">
        <v>100</v>
      </c>
      <c r="AW243" s="173">
        <v>44438</v>
      </c>
      <c r="AX243" t="s">
        <v>620</v>
      </c>
      <c r="AY243" t="s">
        <v>245</v>
      </c>
    </row>
    <row r="244" spans="1:51" x14ac:dyDescent="0.2">
      <c r="A244" s="177">
        <v>2</v>
      </c>
      <c r="B244" s="178">
        <v>44434</v>
      </c>
      <c r="C244" s="177" t="s">
        <v>621</v>
      </c>
      <c r="D244" s="179">
        <v>492.05</v>
      </c>
      <c r="E244" s="177" t="s">
        <v>242</v>
      </c>
      <c r="F244" s="177" t="s">
        <v>243</v>
      </c>
      <c r="G244" s="177" t="s">
        <v>248</v>
      </c>
      <c r="H244" s="177">
        <v>1</v>
      </c>
      <c r="I244" s="177">
        <v>141000</v>
      </c>
      <c r="J244" s="177">
        <v>14610</v>
      </c>
      <c r="K244" s="177">
        <v>1</v>
      </c>
      <c r="L244" s="177" t="str">
        <f t="shared" si="15"/>
        <v>09/08/2021</v>
      </c>
      <c r="N244">
        <v>10314004</v>
      </c>
      <c r="O244">
        <v>500</v>
      </c>
      <c r="P244" t="str">
        <f>VLOOKUP(J244,Notes!$L$31:$M$165,2,FALSE)</f>
        <v>Airfares - NZ</v>
      </c>
      <c r="Q244">
        <v>3903318</v>
      </c>
      <c r="U244" t="s">
        <v>237</v>
      </c>
      <c r="V244" s="173">
        <v>44438</v>
      </c>
      <c r="Y244">
        <v>0</v>
      </c>
      <c r="AA244">
        <v>0</v>
      </c>
      <c r="AG244">
        <v>0</v>
      </c>
      <c r="AI244" t="s">
        <v>244</v>
      </c>
      <c r="AL244">
        <v>492.05</v>
      </c>
      <c r="AM244">
        <v>492.05</v>
      </c>
      <c r="AN244" t="s">
        <v>238</v>
      </c>
      <c r="AR244" t="s">
        <v>241</v>
      </c>
      <c r="AS244">
        <v>254643</v>
      </c>
      <c r="AT244" t="s">
        <v>262</v>
      </c>
      <c r="AU244">
        <v>9980.0012000000006</v>
      </c>
      <c r="AV244">
        <v>100</v>
      </c>
      <c r="AW244" s="173">
        <v>44438</v>
      </c>
      <c r="AX244" t="s">
        <v>622</v>
      </c>
      <c r="AY244" t="s">
        <v>245</v>
      </c>
    </row>
    <row r="245" spans="1:51" x14ac:dyDescent="0.2">
      <c r="A245" s="177">
        <v>2</v>
      </c>
      <c r="B245" s="178">
        <v>44434</v>
      </c>
      <c r="C245" s="177" t="s">
        <v>619</v>
      </c>
      <c r="D245" s="179">
        <v>5.85</v>
      </c>
      <c r="E245" s="177" t="s">
        <v>242</v>
      </c>
      <c r="F245" s="177" t="s">
        <v>243</v>
      </c>
      <c r="G245" s="177" t="s">
        <v>248</v>
      </c>
      <c r="H245" s="177">
        <v>1</v>
      </c>
      <c r="I245" s="177">
        <v>141000</v>
      </c>
      <c r="J245" s="177">
        <v>14620</v>
      </c>
      <c r="K245" s="177">
        <v>1</v>
      </c>
      <c r="L245" s="177" t="str">
        <f t="shared" si="15"/>
        <v>09/08/2021</v>
      </c>
      <c r="N245">
        <v>10314005</v>
      </c>
      <c r="O245">
        <v>1050</v>
      </c>
      <c r="P245" t="str">
        <f>VLOOKUP(J245,Notes!$L$31:$M$165,2,FALSE)</f>
        <v>Accommodation - NZ</v>
      </c>
      <c r="Q245">
        <v>3903319</v>
      </c>
      <c r="U245" t="s">
        <v>237</v>
      </c>
      <c r="V245" s="173">
        <v>44438</v>
      </c>
      <c r="Y245">
        <v>0</v>
      </c>
      <c r="AA245">
        <v>0</v>
      </c>
      <c r="AG245">
        <v>0</v>
      </c>
      <c r="AI245" t="s">
        <v>244</v>
      </c>
      <c r="AL245">
        <v>5.85</v>
      </c>
      <c r="AM245">
        <v>5.85</v>
      </c>
      <c r="AN245" t="s">
        <v>238</v>
      </c>
      <c r="AR245" t="s">
        <v>241</v>
      </c>
      <c r="AS245">
        <v>254643</v>
      </c>
      <c r="AT245" t="s">
        <v>262</v>
      </c>
      <c r="AU245" t="s">
        <v>639</v>
      </c>
      <c r="AV245">
        <v>100</v>
      </c>
      <c r="AW245" s="173">
        <v>44438</v>
      </c>
      <c r="AX245" t="s">
        <v>645</v>
      </c>
      <c r="AY245" t="s">
        <v>245</v>
      </c>
    </row>
    <row r="246" spans="1:51" x14ac:dyDescent="0.2">
      <c r="A246" s="177">
        <v>2</v>
      </c>
      <c r="B246" s="178">
        <v>44434</v>
      </c>
      <c r="C246" s="177" t="s">
        <v>619</v>
      </c>
      <c r="D246" s="179">
        <v>5.5</v>
      </c>
      <c r="E246" s="177" t="s">
        <v>242</v>
      </c>
      <c r="F246" s="177" t="s">
        <v>243</v>
      </c>
      <c r="G246" s="177" t="s">
        <v>248</v>
      </c>
      <c r="H246" s="177">
        <v>1</v>
      </c>
      <c r="I246" s="177">
        <v>141000</v>
      </c>
      <c r="J246" s="177">
        <v>14620</v>
      </c>
      <c r="K246" s="177">
        <v>1</v>
      </c>
      <c r="L246" s="177" t="str">
        <f t="shared" si="15"/>
        <v>09/08/2021</v>
      </c>
      <c r="N246">
        <v>10314005</v>
      </c>
      <c r="O246">
        <v>1051</v>
      </c>
      <c r="P246" t="str">
        <f>VLOOKUP(J246,Notes!$L$31:$M$165,2,FALSE)</f>
        <v>Accommodation - NZ</v>
      </c>
      <c r="Q246">
        <v>3903319</v>
      </c>
      <c r="U246" t="s">
        <v>237</v>
      </c>
      <c r="V246" s="173">
        <v>44438</v>
      </c>
      <c r="Y246">
        <v>0</v>
      </c>
      <c r="AA246">
        <v>0</v>
      </c>
      <c r="AG246">
        <v>0</v>
      </c>
      <c r="AI246" t="s">
        <v>244</v>
      </c>
      <c r="AL246">
        <v>5.5</v>
      </c>
      <c r="AM246">
        <v>5.5</v>
      </c>
      <c r="AN246" t="s">
        <v>238</v>
      </c>
      <c r="AR246" t="s">
        <v>241</v>
      </c>
      <c r="AS246">
        <v>254643</v>
      </c>
      <c r="AT246" t="s">
        <v>262</v>
      </c>
      <c r="AU246" t="s">
        <v>639</v>
      </c>
      <c r="AV246">
        <v>100</v>
      </c>
      <c r="AW246" s="173">
        <v>44438</v>
      </c>
      <c r="AX246" t="s">
        <v>646</v>
      </c>
      <c r="AY246" t="s">
        <v>245</v>
      </c>
    </row>
    <row r="247" spans="1:51" x14ac:dyDescent="0.2">
      <c r="A247" s="177">
        <v>2</v>
      </c>
      <c r="B247" s="178">
        <v>44434</v>
      </c>
      <c r="C247" s="177" t="s">
        <v>650</v>
      </c>
      <c r="D247" s="179">
        <v>146.96</v>
      </c>
      <c r="E247" s="177" t="s">
        <v>242</v>
      </c>
      <c r="F247" s="177" t="s">
        <v>243</v>
      </c>
      <c r="G247" s="177" t="s">
        <v>248</v>
      </c>
      <c r="H247" s="177">
        <v>1</v>
      </c>
      <c r="I247" s="177">
        <v>141000</v>
      </c>
      <c r="J247" s="177">
        <v>14620</v>
      </c>
      <c r="K247" s="177">
        <v>1</v>
      </c>
      <c r="L247" s="177" t="str">
        <f t="shared" si="15"/>
        <v>09/08/2021</v>
      </c>
      <c r="N247">
        <v>10314005</v>
      </c>
      <c r="O247">
        <v>1054</v>
      </c>
      <c r="P247" t="str">
        <f>VLOOKUP(J247,Notes!$L$31:$M$165,2,FALSE)</f>
        <v>Accommodation - NZ</v>
      </c>
      <c r="Q247">
        <v>3903319</v>
      </c>
      <c r="U247" t="s">
        <v>237</v>
      </c>
      <c r="V247" s="173">
        <v>44438</v>
      </c>
      <c r="Y247">
        <v>0</v>
      </c>
      <c r="AA247">
        <v>0</v>
      </c>
      <c r="AG247">
        <v>0</v>
      </c>
      <c r="AI247" t="s">
        <v>244</v>
      </c>
      <c r="AL247">
        <v>146.96</v>
      </c>
      <c r="AM247">
        <v>146.96</v>
      </c>
      <c r="AN247" t="s">
        <v>238</v>
      </c>
      <c r="AR247" t="s">
        <v>241</v>
      </c>
      <c r="AS247">
        <v>254643</v>
      </c>
      <c r="AT247" t="s">
        <v>262</v>
      </c>
      <c r="AU247" t="s">
        <v>639</v>
      </c>
      <c r="AV247">
        <v>100</v>
      </c>
      <c r="AW247" s="173">
        <v>44438</v>
      </c>
      <c r="AX247" t="s">
        <v>651</v>
      </c>
      <c r="AY247" t="s">
        <v>245</v>
      </c>
    </row>
    <row r="248" spans="1:51" x14ac:dyDescent="0.2">
      <c r="A248" s="177">
        <v>2</v>
      </c>
      <c r="B248" s="178">
        <v>44434</v>
      </c>
      <c r="C248" s="177" t="s">
        <v>619</v>
      </c>
      <c r="D248" s="179">
        <v>0.5</v>
      </c>
      <c r="E248" s="177" t="s">
        <v>242</v>
      </c>
      <c r="F248" s="177" t="s">
        <v>243</v>
      </c>
      <c r="G248" s="177" t="s">
        <v>248</v>
      </c>
      <c r="H248" s="177">
        <v>1</v>
      </c>
      <c r="I248" s="177">
        <v>141000</v>
      </c>
      <c r="J248" s="177">
        <v>14620</v>
      </c>
      <c r="K248" s="177">
        <v>1</v>
      </c>
      <c r="L248" s="177" t="str">
        <f t="shared" si="15"/>
        <v>09/08/2021</v>
      </c>
      <c r="N248">
        <v>10314005</v>
      </c>
      <c r="O248">
        <v>1061</v>
      </c>
      <c r="P248" t="str">
        <f>VLOOKUP(J248,Notes!$L$31:$M$165,2,FALSE)</f>
        <v>Accommodation - NZ</v>
      </c>
      <c r="Q248">
        <v>3903319</v>
      </c>
      <c r="U248" t="s">
        <v>237</v>
      </c>
      <c r="V248" s="173">
        <v>44438</v>
      </c>
      <c r="Y248">
        <v>0</v>
      </c>
      <c r="AA248">
        <v>0</v>
      </c>
      <c r="AG248">
        <v>0</v>
      </c>
      <c r="AI248" t="s">
        <v>244</v>
      </c>
      <c r="AL248">
        <v>0.5</v>
      </c>
      <c r="AM248">
        <v>0.5</v>
      </c>
      <c r="AN248" t="s">
        <v>238</v>
      </c>
      <c r="AR248" t="s">
        <v>241</v>
      </c>
      <c r="AS248">
        <v>254643</v>
      </c>
      <c r="AT248" t="s">
        <v>262</v>
      </c>
      <c r="AU248" t="s">
        <v>639</v>
      </c>
      <c r="AV248">
        <v>100</v>
      </c>
      <c r="AW248" s="173">
        <v>44438</v>
      </c>
      <c r="AX248" t="s">
        <v>659</v>
      </c>
      <c r="AY248" t="s">
        <v>245</v>
      </c>
    </row>
    <row r="249" spans="1:51" x14ac:dyDescent="0.2">
      <c r="A249" s="177">
        <v>2</v>
      </c>
      <c r="B249" s="178">
        <v>44434</v>
      </c>
      <c r="C249" s="177" t="s">
        <v>619</v>
      </c>
      <c r="D249" s="179">
        <v>0.5</v>
      </c>
      <c r="E249" s="177" t="s">
        <v>242</v>
      </c>
      <c r="F249" s="177" t="s">
        <v>243</v>
      </c>
      <c r="G249" s="177" t="s">
        <v>248</v>
      </c>
      <c r="H249" s="177">
        <v>1</v>
      </c>
      <c r="I249" s="177">
        <v>141000</v>
      </c>
      <c r="J249" s="177">
        <v>14620</v>
      </c>
      <c r="K249" s="177">
        <v>1</v>
      </c>
      <c r="L249" s="177" t="str">
        <f t="shared" si="15"/>
        <v>09/08/2021</v>
      </c>
      <c r="N249">
        <v>10314005</v>
      </c>
      <c r="O249">
        <v>1062</v>
      </c>
      <c r="P249" t="str">
        <f>VLOOKUP(J249,Notes!$L$31:$M$165,2,FALSE)</f>
        <v>Accommodation - NZ</v>
      </c>
      <c r="Q249">
        <v>3903319</v>
      </c>
      <c r="U249" t="s">
        <v>237</v>
      </c>
      <c r="V249" s="173">
        <v>44438</v>
      </c>
      <c r="Y249">
        <v>0</v>
      </c>
      <c r="AA249">
        <v>0</v>
      </c>
      <c r="AG249">
        <v>0</v>
      </c>
      <c r="AI249" t="s">
        <v>244</v>
      </c>
      <c r="AL249">
        <v>0.5</v>
      </c>
      <c r="AM249">
        <v>0.5</v>
      </c>
      <c r="AN249" t="s">
        <v>238</v>
      </c>
      <c r="AR249" t="s">
        <v>241</v>
      </c>
      <c r="AS249">
        <v>254643</v>
      </c>
      <c r="AT249" t="s">
        <v>262</v>
      </c>
      <c r="AU249" t="s">
        <v>639</v>
      </c>
      <c r="AV249">
        <v>100</v>
      </c>
      <c r="AW249" s="173">
        <v>44438</v>
      </c>
      <c r="AX249" t="s">
        <v>660</v>
      </c>
      <c r="AY249" t="s">
        <v>245</v>
      </c>
    </row>
    <row r="250" spans="1:51" x14ac:dyDescent="0.2">
      <c r="A250" s="177">
        <v>2</v>
      </c>
      <c r="B250" s="178">
        <v>44434</v>
      </c>
      <c r="C250" s="177" t="s">
        <v>619</v>
      </c>
      <c r="D250" s="179">
        <v>0.5</v>
      </c>
      <c r="E250" s="177" t="s">
        <v>242</v>
      </c>
      <c r="F250" s="177" t="s">
        <v>243</v>
      </c>
      <c r="G250" s="177" t="s">
        <v>248</v>
      </c>
      <c r="H250" s="177">
        <v>1</v>
      </c>
      <c r="I250" s="177">
        <v>141000</v>
      </c>
      <c r="J250" s="177">
        <v>14620</v>
      </c>
      <c r="K250" s="177">
        <v>1</v>
      </c>
      <c r="L250" s="177" t="str">
        <f t="shared" si="15"/>
        <v>09/08/2021</v>
      </c>
      <c r="N250">
        <v>10314005</v>
      </c>
      <c r="O250">
        <v>1063</v>
      </c>
      <c r="P250" t="str">
        <f>VLOOKUP(J250,Notes!$L$31:$M$165,2,FALSE)</f>
        <v>Accommodation - NZ</v>
      </c>
      <c r="Q250">
        <v>3903319</v>
      </c>
      <c r="U250" t="s">
        <v>237</v>
      </c>
      <c r="V250" s="173">
        <v>44438</v>
      </c>
      <c r="Y250">
        <v>0</v>
      </c>
      <c r="AA250">
        <v>0</v>
      </c>
      <c r="AG250">
        <v>0</v>
      </c>
      <c r="AI250" t="s">
        <v>244</v>
      </c>
      <c r="AL250">
        <v>0.5</v>
      </c>
      <c r="AM250">
        <v>0.5</v>
      </c>
      <c r="AN250" t="s">
        <v>238</v>
      </c>
      <c r="AR250" t="s">
        <v>241</v>
      </c>
      <c r="AS250">
        <v>254643</v>
      </c>
      <c r="AT250" t="s">
        <v>262</v>
      </c>
      <c r="AU250" t="s">
        <v>639</v>
      </c>
      <c r="AV250">
        <v>100</v>
      </c>
      <c r="AW250" s="173">
        <v>44438</v>
      </c>
      <c r="AX250" t="s">
        <v>661</v>
      </c>
      <c r="AY250" t="s">
        <v>245</v>
      </c>
    </row>
    <row r="251" spans="1:51" x14ac:dyDescent="0.2">
      <c r="A251" s="177">
        <v>2</v>
      </c>
      <c r="B251" s="178">
        <v>44434</v>
      </c>
      <c r="C251" s="177" t="s">
        <v>631</v>
      </c>
      <c r="D251" s="179">
        <v>10</v>
      </c>
      <c r="E251" s="177" t="s">
        <v>242</v>
      </c>
      <c r="F251" s="177" t="s">
        <v>243</v>
      </c>
      <c r="G251" s="177" t="s">
        <v>248</v>
      </c>
      <c r="H251" s="177">
        <v>1</v>
      </c>
      <c r="I251" s="177">
        <v>141000</v>
      </c>
      <c r="J251" s="177">
        <v>14610</v>
      </c>
      <c r="K251" s="177">
        <v>1</v>
      </c>
      <c r="L251" s="177" t="str">
        <f t="shared" si="15"/>
        <v>24/08/2021</v>
      </c>
      <c r="N251">
        <v>10314004</v>
      </c>
      <c r="O251">
        <v>505</v>
      </c>
      <c r="P251" t="str">
        <f>VLOOKUP(J251,Notes!$L$31:$M$165,2,FALSE)</f>
        <v>Airfares - NZ</v>
      </c>
      <c r="Q251">
        <v>3903318</v>
      </c>
      <c r="U251" t="s">
        <v>237</v>
      </c>
      <c r="V251" s="173">
        <v>44438</v>
      </c>
      <c r="Y251">
        <v>0</v>
      </c>
      <c r="AA251">
        <v>0</v>
      </c>
      <c r="AG251">
        <v>0</v>
      </c>
      <c r="AI251" t="s">
        <v>244</v>
      </c>
      <c r="AL251">
        <v>10</v>
      </c>
      <c r="AM251">
        <v>10</v>
      </c>
      <c r="AN251" t="s">
        <v>238</v>
      </c>
      <c r="AR251" t="s">
        <v>241</v>
      </c>
      <c r="AS251">
        <v>254643</v>
      </c>
      <c r="AT251" t="s">
        <v>262</v>
      </c>
      <c r="AU251">
        <v>9980.0012000000006</v>
      </c>
      <c r="AV251">
        <v>100</v>
      </c>
      <c r="AW251" s="173">
        <v>44438</v>
      </c>
      <c r="AX251" t="s">
        <v>632</v>
      </c>
      <c r="AY251" t="s">
        <v>245</v>
      </c>
    </row>
    <row r="252" spans="1:51" x14ac:dyDescent="0.2">
      <c r="A252" s="177">
        <v>2</v>
      </c>
      <c r="B252" s="178">
        <v>44434</v>
      </c>
      <c r="C252" s="177" t="s">
        <v>631</v>
      </c>
      <c r="D252" s="179">
        <v>5.85</v>
      </c>
      <c r="E252" s="177" t="s">
        <v>242</v>
      </c>
      <c r="F252" s="177" t="s">
        <v>243</v>
      </c>
      <c r="G252" s="177" t="s">
        <v>248</v>
      </c>
      <c r="H252" s="177">
        <v>1</v>
      </c>
      <c r="I252" s="177">
        <v>141000</v>
      </c>
      <c r="J252" s="177">
        <v>14610</v>
      </c>
      <c r="K252" s="177">
        <v>1</v>
      </c>
      <c r="L252" s="177" t="str">
        <f t="shared" si="15"/>
        <v>24/08/2021</v>
      </c>
      <c r="N252">
        <v>10314004</v>
      </c>
      <c r="O252">
        <v>506</v>
      </c>
      <c r="P252" t="str">
        <f>VLOOKUP(J252,Notes!$L$31:$M$165,2,FALSE)</f>
        <v>Airfares - NZ</v>
      </c>
      <c r="Q252">
        <v>3903318</v>
      </c>
      <c r="U252" t="s">
        <v>237</v>
      </c>
      <c r="V252" s="173">
        <v>44438</v>
      </c>
      <c r="Y252">
        <v>0</v>
      </c>
      <c r="AA252">
        <v>0</v>
      </c>
      <c r="AG252">
        <v>0</v>
      </c>
      <c r="AI252" t="s">
        <v>244</v>
      </c>
      <c r="AL252">
        <v>5.85</v>
      </c>
      <c r="AM252">
        <v>5.85</v>
      </c>
      <c r="AN252" t="s">
        <v>238</v>
      </c>
      <c r="AR252" t="s">
        <v>241</v>
      </c>
      <c r="AS252">
        <v>254643</v>
      </c>
      <c r="AT252" t="s">
        <v>262</v>
      </c>
      <c r="AU252">
        <v>9980.0012000000006</v>
      </c>
      <c r="AV252">
        <v>100</v>
      </c>
      <c r="AW252" s="173">
        <v>44438</v>
      </c>
      <c r="AX252" t="s">
        <v>633</v>
      </c>
      <c r="AY252" t="s">
        <v>245</v>
      </c>
    </row>
    <row r="253" spans="1:51" x14ac:dyDescent="0.2">
      <c r="A253" s="177">
        <v>2</v>
      </c>
      <c r="B253" s="178">
        <v>44434</v>
      </c>
      <c r="C253" s="177" t="s">
        <v>634</v>
      </c>
      <c r="D253" s="179">
        <v>394.02</v>
      </c>
      <c r="E253" s="177" t="s">
        <v>242</v>
      </c>
      <c r="F253" s="177" t="s">
        <v>243</v>
      </c>
      <c r="G253" s="177" t="s">
        <v>248</v>
      </c>
      <c r="H253" s="177">
        <v>1</v>
      </c>
      <c r="I253" s="177">
        <v>141000</v>
      </c>
      <c r="J253" s="177">
        <v>14610</v>
      </c>
      <c r="K253" s="177">
        <v>1</v>
      </c>
      <c r="L253" s="177" t="str">
        <f t="shared" si="15"/>
        <v>24/08/2021</v>
      </c>
      <c r="N253">
        <v>10314004</v>
      </c>
      <c r="O253">
        <v>507</v>
      </c>
      <c r="P253" t="str">
        <f>VLOOKUP(J253,Notes!$L$31:$M$165,2,FALSE)</f>
        <v>Airfares - NZ</v>
      </c>
      <c r="Q253">
        <v>3903318</v>
      </c>
      <c r="U253" t="s">
        <v>237</v>
      </c>
      <c r="V253" s="173">
        <v>44438</v>
      </c>
      <c r="Y253">
        <v>0</v>
      </c>
      <c r="AA253">
        <v>0</v>
      </c>
      <c r="AG253">
        <v>0</v>
      </c>
      <c r="AI253" t="s">
        <v>244</v>
      </c>
      <c r="AL253">
        <v>394.02</v>
      </c>
      <c r="AM253">
        <v>394.02</v>
      </c>
      <c r="AN253" t="s">
        <v>238</v>
      </c>
      <c r="AR253" t="s">
        <v>241</v>
      </c>
      <c r="AS253">
        <v>254643</v>
      </c>
      <c r="AT253" t="s">
        <v>262</v>
      </c>
      <c r="AU253">
        <v>9980.0012000000006</v>
      </c>
      <c r="AV253">
        <v>100</v>
      </c>
      <c r="AW253" s="173">
        <v>44438</v>
      </c>
      <c r="AX253" t="s">
        <v>635</v>
      </c>
      <c r="AY253" t="s">
        <v>245</v>
      </c>
    </row>
    <row r="254" spans="1:51" x14ac:dyDescent="0.2">
      <c r="A254" s="177">
        <v>2</v>
      </c>
      <c r="B254" s="178">
        <v>44434</v>
      </c>
      <c r="C254" s="177" t="s">
        <v>634</v>
      </c>
      <c r="D254" s="179">
        <v>-394.02</v>
      </c>
      <c r="E254" s="177" t="s">
        <v>242</v>
      </c>
      <c r="F254" s="177" t="s">
        <v>243</v>
      </c>
      <c r="G254" s="177" t="s">
        <v>248</v>
      </c>
      <c r="H254" s="177">
        <v>1</v>
      </c>
      <c r="I254" s="177">
        <v>141000</v>
      </c>
      <c r="J254" s="177">
        <v>14610</v>
      </c>
      <c r="K254" s="177">
        <v>1</v>
      </c>
      <c r="L254" s="177" t="str">
        <f t="shared" si="15"/>
        <v>24/08/2021</v>
      </c>
      <c r="N254">
        <v>10314004</v>
      </c>
      <c r="O254">
        <v>509</v>
      </c>
      <c r="P254" t="str">
        <f>VLOOKUP(J254,Notes!$L$31:$M$165,2,FALSE)</f>
        <v>Airfares - NZ</v>
      </c>
      <c r="Q254">
        <v>3903318</v>
      </c>
      <c r="U254" t="s">
        <v>237</v>
      </c>
      <c r="V254" s="173">
        <v>44438</v>
      </c>
      <c r="Y254">
        <v>0</v>
      </c>
      <c r="AA254">
        <v>0</v>
      </c>
      <c r="AG254">
        <v>0</v>
      </c>
      <c r="AI254" t="s">
        <v>244</v>
      </c>
      <c r="AL254">
        <v>-394.02</v>
      </c>
      <c r="AM254">
        <v>-394.02</v>
      </c>
      <c r="AN254" t="s">
        <v>238</v>
      </c>
      <c r="AR254" t="s">
        <v>241</v>
      </c>
      <c r="AS254">
        <v>254643</v>
      </c>
      <c r="AT254" t="s">
        <v>262</v>
      </c>
      <c r="AU254">
        <v>9980.0012000000006</v>
      </c>
      <c r="AV254">
        <v>100</v>
      </c>
      <c r="AW254" s="173">
        <v>44438</v>
      </c>
      <c r="AX254" t="s">
        <v>637</v>
      </c>
      <c r="AY254" t="s">
        <v>245</v>
      </c>
    </row>
    <row r="255" spans="1:51" x14ac:dyDescent="0.2">
      <c r="A255" s="177">
        <v>2</v>
      </c>
      <c r="B255" s="178">
        <v>44434</v>
      </c>
      <c r="C255" s="177" t="s">
        <v>627</v>
      </c>
      <c r="D255" s="179">
        <v>5.85</v>
      </c>
      <c r="E255" s="177" t="s">
        <v>242</v>
      </c>
      <c r="F255" s="177" t="s">
        <v>243</v>
      </c>
      <c r="G255" s="177" t="s">
        <v>248</v>
      </c>
      <c r="H255" s="177">
        <v>1</v>
      </c>
      <c r="I255" s="177">
        <v>141000</v>
      </c>
      <c r="J255" s="177">
        <v>14610</v>
      </c>
      <c r="K255" s="177">
        <v>1</v>
      </c>
      <c r="L255" s="177" t="str">
        <f t="shared" si="15"/>
        <v>27/08/2021</v>
      </c>
      <c r="N255">
        <v>10314004</v>
      </c>
      <c r="O255">
        <v>503</v>
      </c>
      <c r="P255" t="str">
        <f>VLOOKUP(J255,Notes!$L$31:$M$165,2,FALSE)</f>
        <v>Airfares - NZ</v>
      </c>
      <c r="Q255">
        <v>3903318</v>
      </c>
      <c r="U255" t="s">
        <v>237</v>
      </c>
      <c r="V255" s="173">
        <v>44438</v>
      </c>
      <c r="Y255">
        <v>0</v>
      </c>
      <c r="AA255">
        <v>0</v>
      </c>
      <c r="AG255">
        <v>0</v>
      </c>
      <c r="AI255" t="s">
        <v>244</v>
      </c>
      <c r="AL255">
        <v>5.85</v>
      </c>
      <c r="AM255">
        <v>5.85</v>
      </c>
      <c r="AN255" t="s">
        <v>238</v>
      </c>
      <c r="AR255" t="s">
        <v>241</v>
      </c>
      <c r="AS255">
        <v>254643</v>
      </c>
      <c r="AT255" t="s">
        <v>262</v>
      </c>
      <c r="AU255">
        <v>9980.0012000000006</v>
      </c>
      <c r="AV255">
        <v>100</v>
      </c>
      <c r="AW255" s="173">
        <v>44438</v>
      </c>
      <c r="AX255" t="s">
        <v>628</v>
      </c>
      <c r="AY255" t="s">
        <v>245</v>
      </c>
    </row>
    <row r="256" spans="1:51" x14ac:dyDescent="0.2">
      <c r="A256" s="177">
        <v>2</v>
      </c>
      <c r="B256" s="178">
        <v>44434</v>
      </c>
      <c r="C256" s="177" t="s">
        <v>629</v>
      </c>
      <c r="D256" s="179">
        <v>382.45</v>
      </c>
      <c r="E256" s="177" t="s">
        <v>242</v>
      </c>
      <c r="F256" s="177" t="s">
        <v>243</v>
      </c>
      <c r="G256" s="177" t="s">
        <v>248</v>
      </c>
      <c r="H256" s="177">
        <v>1</v>
      </c>
      <c r="I256" s="177">
        <v>141000</v>
      </c>
      <c r="J256" s="177">
        <v>14610</v>
      </c>
      <c r="K256" s="177">
        <v>1</v>
      </c>
      <c r="L256" s="177" t="str">
        <f t="shared" si="15"/>
        <v>27/08/2021</v>
      </c>
      <c r="N256">
        <v>10314004</v>
      </c>
      <c r="O256">
        <v>504</v>
      </c>
      <c r="P256" t="str">
        <f>VLOOKUP(J256,Notes!$L$31:$M$165,2,FALSE)</f>
        <v>Airfares - NZ</v>
      </c>
      <c r="Q256">
        <v>3903318</v>
      </c>
      <c r="U256" t="s">
        <v>237</v>
      </c>
      <c r="V256" s="173">
        <v>44438</v>
      </c>
      <c r="Y256">
        <v>0</v>
      </c>
      <c r="AA256">
        <v>0</v>
      </c>
      <c r="AG256">
        <v>0</v>
      </c>
      <c r="AI256" t="s">
        <v>244</v>
      </c>
      <c r="AL256">
        <v>382.45</v>
      </c>
      <c r="AM256">
        <v>382.45</v>
      </c>
      <c r="AN256" t="s">
        <v>238</v>
      </c>
      <c r="AR256" t="s">
        <v>241</v>
      </c>
      <c r="AS256">
        <v>254643</v>
      </c>
      <c r="AT256" t="s">
        <v>262</v>
      </c>
      <c r="AU256">
        <v>9980.0012000000006</v>
      </c>
      <c r="AV256">
        <v>100</v>
      </c>
      <c r="AW256" s="173">
        <v>44438</v>
      </c>
      <c r="AX256" t="s">
        <v>630</v>
      </c>
      <c r="AY256" t="s">
        <v>245</v>
      </c>
    </row>
    <row r="257" spans="1:59" x14ac:dyDescent="0.2">
      <c r="A257" s="177">
        <v>2</v>
      </c>
      <c r="B257" s="178">
        <v>44434</v>
      </c>
      <c r="C257" s="177" t="s">
        <v>627</v>
      </c>
      <c r="D257" s="179">
        <v>10</v>
      </c>
      <c r="E257" s="177" t="s">
        <v>242</v>
      </c>
      <c r="F257" s="177" t="s">
        <v>243</v>
      </c>
      <c r="G257" s="177" t="s">
        <v>248</v>
      </c>
      <c r="H257" s="177">
        <v>1</v>
      </c>
      <c r="I257" s="177">
        <v>141000</v>
      </c>
      <c r="J257" s="177">
        <v>14610</v>
      </c>
      <c r="K257" s="177">
        <v>1</v>
      </c>
      <c r="L257" s="177" t="str">
        <f t="shared" si="15"/>
        <v>27/08/2021</v>
      </c>
      <c r="N257">
        <v>10314004</v>
      </c>
      <c r="O257">
        <v>508</v>
      </c>
      <c r="P257" t="str">
        <f>VLOOKUP(J257,Notes!$L$31:$M$165,2,FALSE)</f>
        <v>Airfares - NZ</v>
      </c>
      <c r="Q257">
        <v>3903318</v>
      </c>
      <c r="U257" t="s">
        <v>237</v>
      </c>
      <c r="V257" s="173">
        <v>44438</v>
      </c>
      <c r="Y257">
        <v>0</v>
      </c>
      <c r="AA257">
        <v>0</v>
      </c>
      <c r="AG257">
        <v>0</v>
      </c>
      <c r="AI257" t="s">
        <v>244</v>
      </c>
      <c r="AL257">
        <v>10</v>
      </c>
      <c r="AM257">
        <v>10</v>
      </c>
      <c r="AN257" t="s">
        <v>238</v>
      </c>
      <c r="AR257" t="s">
        <v>241</v>
      </c>
      <c r="AS257">
        <v>254643</v>
      </c>
      <c r="AT257" t="s">
        <v>262</v>
      </c>
      <c r="AU257">
        <v>9980.0012000000006</v>
      </c>
      <c r="AV257">
        <v>100</v>
      </c>
      <c r="AW257" s="173">
        <v>44438</v>
      </c>
      <c r="AX257" t="s">
        <v>636</v>
      </c>
      <c r="AY257" t="s">
        <v>245</v>
      </c>
    </row>
    <row r="258" spans="1:59" x14ac:dyDescent="0.2">
      <c r="A258" s="177">
        <v>2</v>
      </c>
      <c r="B258" s="178">
        <v>44434</v>
      </c>
      <c r="C258" s="177" t="s">
        <v>623</v>
      </c>
      <c r="D258" s="179">
        <v>5.85</v>
      </c>
      <c r="E258" s="177" t="s">
        <v>242</v>
      </c>
      <c r="F258" s="177" t="s">
        <v>243</v>
      </c>
      <c r="G258" s="177" t="s">
        <v>248</v>
      </c>
      <c r="H258" s="177">
        <v>1</v>
      </c>
      <c r="I258" s="177">
        <v>141000</v>
      </c>
      <c r="J258" s="177">
        <v>14610</v>
      </c>
      <c r="K258" s="177">
        <v>1</v>
      </c>
      <c r="L258" s="177" t="str">
        <f t="shared" si="15"/>
        <v>01/09/2021</v>
      </c>
      <c r="N258">
        <v>10314004</v>
      </c>
      <c r="O258">
        <v>501</v>
      </c>
      <c r="P258" t="str">
        <f>VLOOKUP(J258,Notes!$L$31:$M$165,2,FALSE)</f>
        <v>Airfares - NZ</v>
      </c>
      <c r="Q258">
        <v>3903318</v>
      </c>
      <c r="U258" t="s">
        <v>237</v>
      </c>
      <c r="V258" s="173">
        <v>44438</v>
      </c>
      <c r="Y258">
        <v>0</v>
      </c>
      <c r="AA258">
        <v>0</v>
      </c>
      <c r="AG258">
        <v>0</v>
      </c>
      <c r="AI258" t="s">
        <v>244</v>
      </c>
      <c r="AL258">
        <v>5.85</v>
      </c>
      <c r="AM258">
        <v>5.85</v>
      </c>
      <c r="AN258" t="s">
        <v>238</v>
      </c>
      <c r="AR258" t="s">
        <v>241</v>
      </c>
      <c r="AS258">
        <v>254643</v>
      </c>
      <c r="AT258" t="s">
        <v>262</v>
      </c>
      <c r="AU258">
        <v>9980.0012000000006</v>
      </c>
      <c r="AV258">
        <v>100</v>
      </c>
      <c r="AW258" s="173">
        <v>44438</v>
      </c>
      <c r="AX258" t="s">
        <v>624</v>
      </c>
      <c r="AY258" t="s">
        <v>245</v>
      </c>
    </row>
    <row r="259" spans="1:59" x14ac:dyDescent="0.2">
      <c r="A259" s="177">
        <v>2</v>
      </c>
      <c r="B259" s="178">
        <v>44434</v>
      </c>
      <c r="C259" s="177" t="s">
        <v>625</v>
      </c>
      <c r="D259" s="179">
        <v>124.73</v>
      </c>
      <c r="E259" s="177" t="s">
        <v>242</v>
      </c>
      <c r="F259" s="177" t="s">
        <v>243</v>
      </c>
      <c r="G259" s="177" t="s">
        <v>248</v>
      </c>
      <c r="H259" s="177">
        <v>1</v>
      </c>
      <c r="I259" s="177">
        <v>141000</v>
      </c>
      <c r="J259" s="177">
        <v>14610</v>
      </c>
      <c r="K259" s="177">
        <v>1</v>
      </c>
      <c r="L259" s="177" t="str">
        <f t="shared" si="15"/>
        <v>01/09/2021</v>
      </c>
      <c r="N259">
        <v>10314004</v>
      </c>
      <c r="O259">
        <v>502</v>
      </c>
      <c r="P259" t="str">
        <f>VLOOKUP(J259,Notes!$L$31:$M$165,2,FALSE)</f>
        <v>Airfares - NZ</v>
      </c>
      <c r="Q259">
        <v>3903318</v>
      </c>
      <c r="U259" t="s">
        <v>237</v>
      </c>
      <c r="V259" s="173">
        <v>44438</v>
      </c>
      <c r="Y259">
        <v>0</v>
      </c>
      <c r="AA259">
        <v>0</v>
      </c>
      <c r="AG259">
        <v>0</v>
      </c>
      <c r="AI259" t="s">
        <v>244</v>
      </c>
      <c r="AL259">
        <v>124.73</v>
      </c>
      <c r="AM259">
        <v>124.73</v>
      </c>
      <c r="AN259" t="s">
        <v>238</v>
      </c>
      <c r="AR259" t="s">
        <v>241</v>
      </c>
      <c r="AS259">
        <v>254643</v>
      </c>
      <c r="AT259" t="s">
        <v>262</v>
      </c>
      <c r="AU259">
        <v>9980.0012000000006</v>
      </c>
      <c r="AV259">
        <v>100</v>
      </c>
      <c r="AW259" s="173">
        <v>44438</v>
      </c>
      <c r="AX259" t="s">
        <v>626</v>
      </c>
      <c r="AY259" t="s">
        <v>245</v>
      </c>
    </row>
    <row r="260" spans="1:59" x14ac:dyDescent="0.2">
      <c r="A260" s="177">
        <v>2</v>
      </c>
      <c r="B260" s="178">
        <v>44434</v>
      </c>
      <c r="C260" s="177" t="s">
        <v>638</v>
      </c>
      <c r="D260" s="179">
        <v>25.35</v>
      </c>
      <c r="E260" s="177" t="s">
        <v>242</v>
      </c>
      <c r="F260" s="177" t="s">
        <v>243</v>
      </c>
      <c r="G260" s="177" t="s">
        <v>248</v>
      </c>
      <c r="H260" s="177">
        <v>1</v>
      </c>
      <c r="I260" s="177">
        <v>141000</v>
      </c>
      <c r="J260" s="177">
        <v>14620</v>
      </c>
      <c r="K260" s="177">
        <v>1</v>
      </c>
      <c r="L260" s="177" t="str">
        <f t="shared" si="15"/>
        <v>04/11/2021</v>
      </c>
      <c r="N260">
        <v>10314005</v>
      </c>
      <c r="O260">
        <v>1047</v>
      </c>
      <c r="P260" t="str">
        <f>VLOOKUP(J260,Notes!$L$31:$M$165,2,FALSE)</f>
        <v>Accommodation - NZ</v>
      </c>
      <c r="Q260">
        <v>3903319</v>
      </c>
      <c r="U260" t="s">
        <v>237</v>
      </c>
      <c r="V260" s="173">
        <v>44438</v>
      </c>
      <c r="Y260">
        <v>0</v>
      </c>
      <c r="AA260">
        <v>0</v>
      </c>
      <c r="AG260">
        <v>0</v>
      </c>
      <c r="AI260" t="s">
        <v>244</v>
      </c>
      <c r="AL260">
        <v>25.35</v>
      </c>
      <c r="AM260">
        <v>25.35</v>
      </c>
      <c r="AN260" t="s">
        <v>238</v>
      </c>
      <c r="AR260" t="s">
        <v>241</v>
      </c>
      <c r="AS260">
        <v>254643</v>
      </c>
      <c r="AT260" t="s">
        <v>262</v>
      </c>
      <c r="AU260" t="s">
        <v>639</v>
      </c>
      <c r="AV260">
        <v>100</v>
      </c>
      <c r="AW260" s="173">
        <v>44438</v>
      </c>
      <c r="AX260" t="s">
        <v>640</v>
      </c>
      <c r="AY260" t="s">
        <v>245</v>
      </c>
    </row>
    <row r="261" spans="1:59" x14ac:dyDescent="0.2">
      <c r="A261">
        <v>2</v>
      </c>
      <c r="B261" s="173">
        <v>44434</v>
      </c>
      <c r="C261" t="s">
        <v>647</v>
      </c>
      <c r="D261" s="174">
        <v>24.35</v>
      </c>
      <c r="E261" t="s">
        <v>242</v>
      </c>
      <c r="F261" t="s">
        <v>243</v>
      </c>
      <c r="G261" t="s">
        <v>248</v>
      </c>
      <c r="H261">
        <v>1</v>
      </c>
      <c r="I261">
        <v>141000</v>
      </c>
      <c r="J261">
        <v>14620</v>
      </c>
      <c r="K261">
        <v>1</v>
      </c>
      <c r="L261" t="str">
        <f t="shared" si="15"/>
        <v>Debbie CHC</v>
      </c>
      <c r="N261">
        <v>10314005</v>
      </c>
      <c r="O261">
        <v>1052</v>
      </c>
      <c r="P261" t="str">
        <f>VLOOKUP(J261,Notes!$L$31:$M$165,2,FALSE)</f>
        <v>Accommodation - NZ</v>
      </c>
      <c r="Q261">
        <v>3903319</v>
      </c>
      <c r="U261" t="s">
        <v>237</v>
      </c>
      <c r="V261" s="173">
        <v>44438</v>
      </c>
      <c r="Y261">
        <v>0</v>
      </c>
      <c r="AA261">
        <v>0</v>
      </c>
      <c r="AG261">
        <v>0</v>
      </c>
      <c r="AI261" t="s">
        <v>244</v>
      </c>
      <c r="AL261">
        <v>24.35</v>
      </c>
      <c r="AM261">
        <v>24.35</v>
      </c>
      <c r="AN261" t="s">
        <v>238</v>
      </c>
      <c r="AR261" t="s">
        <v>241</v>
      </c>
      <c r="AS261">
        <v>254643</v>
      </c>
      <c r="AT261" t="s">
        <v>262</v>
      </c>
      <c r="AU261" t="s">
        <v>639</v>
      </c>
      <c r="AV261">
        <v>100</v>
      </c>
      <c r="AW261" s="173">
        <v>44438</v>
      </c>
      <c r="AX261" t="s">
        <v>648</v>
      </c>
      <c r="AY261" t="s">
        <v>245</v>
      </c>
    </row>
    <row r="262" spans="1:59" x14ac:dyDescent="0.2">
      <c r="A262">
        <v>2</v>
      </c>
      <c r="B262" s="173">
        <v>44434</v>
      </c>
      <c r="C262" t="s">
        <v>647</v>
      </c>
      <c r="D262" s="174">
        <v>55.65</v>
      </c>
      <c r="E262" t="s">
        <v>242</v>
      </c>
      <c r="F262" t="s">
        <v>243</v>
      </c>
      <c r="G262" t="s">
        <v>248</v>
      </c>
      <c r="H262">
        <v>1</v>
      </c>
      <c r="I262">
        <v>141000</v>
      </c>
      <c r="J262">
        <v>14620</v>
      </c>
      <c r="K262">
        <v>1</v>
      </c>
      <c r="L262" t="str">
        <f t="shared" si="15"/>
        <v>Debbie CHC</v>
      </c>
      <c r="N262">
        <v>10314005</v>
      </c>
      <c r="O262">
        <v>1053</v>
      </c>
      <c r="P262" t="str">
        <f>VLOOKUP(J262,Notes!$L$31:$M$165,2,FALSE)</f>
        <v>Accommodation - NZ</v>
      </c>
      <c r="Q262">
        <v>3903319</v>
      </c>
      <c r="U262" t="s">
        <v>237</v>
      </c>
      <c r="V262" s="173">
        <v>44438</v>
      </c>
      <c r="Y262">
        <v>0</v>
      </c>
      <c r="AA262">
        <v>0</v>
      </c>
      <c r="AG262">
        <v>0</v>
      </c>
      <c r="AI262" t="s">
        <v>244</v>
      </c>
      <c r="AL262">
        <v>55.65</v>
      </c>
      <c r="AM262">
        <v>55.65</v>
      </c>
      <c r="AN262" t="s">
        <v>238</v>
      </c>
      <c r="AR262" t="s">
        <v>241</v>
      </c>
      <c r="AS262">
        <v>254643</v>
      </c>
      <c r="AT262" t="s">
        <v>262</v>
      </c>
      <c r="AU262" t="s">
        <v>639</v>
      </c>
      <c r="AV262">
        <v>100</v>
      </c>
      <c r="AW262" s="173">
        <v>44438</v>
      </c>
      <c r="AX262" t="s">
        <v>649</v>
      </c>
      <c r="AY262" t="s">
        <v>245</v>
      </c>
    </row>
    <row r="263" spans="1:59" x14ac:dyDescent="0.2">
      <c r="A263">
        <v>2</v>
      </c>
      <c r="B263" s="173">
        <v>44434</v>
      </c>
      <c r="C263" t="s">
        <v>665</v>
      </c>
      <c r="D263" s="174">
        <v>47.58</v>
      </c>
      <c r="E263" t="s">
        <v>242</v>
      </c>
      <c r="F263" t="s">
        <v>243</v>
      </c>
      <c r="G263" t="s">
        <v>248</v>
      </c>
      <c r="H263">
        <v>1</v>
      </c>
      <c r="I263">
        <v>141000</v>
      </c>
      <c r="J263">
        <v>14630</v>
      </c>
      <c r="K263">
        <v>1</v>
      </c>
      <c r="L263" t="str">
        <f t="shared" si="15"/>
        <v>Debbie WLG</v>
      </c>
      <c r="N263">
        <v>10314006</v>
      </c>
      <c r="O263">
        <v>159</v>
      </c>
      <c r="P263" t="str">
        <f>VLOOKUP(J263,Notes!$L$31:$M$165,2,FALSE)</f>
        <v>Car Hire</v>
      </c>
      <c r="Q263">
        <v>3903320</v>
      </c>
      <c r="U263" t="s">
        <v>237</v>
      </c>
      <c r="V263" s="173">
        <v>44438</v>
      </c>
      <c r="Y263">
        <v>0</v>
      </c>
      <c r="AA263">
        <v>0</v>
      </c>
      <c r="AG263">
        <v>0</v>
      </c>
      <c r="AI263" t="s">
        <v>244</v>
      </c>
      <c r="AL263">
        <v>47.58</v>
      </c>
      <c r="AM263">
        <v>47.58</v>
      </c>
      <c r="AN263" t="s">
        <v>238</v>
      </c>
      <c r="AR263" t="s">
        <v>241</v>
      </c>
      <c r="AS263">
        <v>254643</v>
      </c>
      <c r="AT263" t="s">
        <v>262</v>
      </c>
      <c r="AU263" t="s">
        <v>663</v>
      </c>
      <c r="AV263">
        <v>100</v>
      </c>
      <c r="AW263" s="173">
        <v>44438</v>
      </c>
      <c r="AX263" t="s">
        <v>666</v>
      </c>
      <c r="AY263" t="s">
        <v>245</v>
      </c>
    </row>
    <row r="264" spans="1:59" x14ac:dyDescent="0.2">
      <c r="A264">
        <v>2</v>
      </c>
      <c r="B264" s="173">
        <v>44434</v>
      </c>
      <c r="C264" t="s">
        <v>665</v>
      </c>
      <c r="D264" s="174">
        <v>1.39</v>
      </c>
      <c r="E264" t="s">
        <v>242</v>
      </c>
      <c r="F264" t="s">
        <v>243</v>
      </c>
      <c r="G264" t="s">
        <v>248</v>
      </c>
      <c r="H264">
        <v>1</v>
      </c>
      <c r="I264">
        <v>141000</v>
      </c>
      <c r="J264">
        <v>14630</v>
      </c>
      <c r="K264">
        <v>1</v>
      </c>
      <c r="L264" t="str">
        <f t="shared" si="15"/>
        <v>Debbie WLG</v>
      </c>
      <c r="N264">
        <v>10314006</v>
      </c>
      <c r="O264">
        <v>160</v>
      </c>
      <c r="P264" t="str">
        <f>VLOOKUP(J264,Notes!$L$31:$M$165,2,FALSE)</f>
        <v>Car Hire</v>
      </c>
      <c r="Q264">
        <v>3903320</v>
      </c>
      <c r="U264" t="s">
        <v>237</v>
      </c>
      <c r="V264" s="173">
        <v>44438</v>
      </c>
      <c r="Y264">
        <v>0</v>
      </c>
      <c r="AA264">
        <v>0</v>
      </c>
      <c r="AG264">
        <v>0</v>
      </c>
      <c r="AI264" t="s">
        <v>244</v>
      </c>
      <c r="AL264">
        <v>1.39</v>
      </c>
      <c r="AM264">
        <v>1.39</v>
      </c>
      <c r="AN264" t="s">
        <v>238</v>
      </c>
      <c r="AR264" t="s">
        <v>241</v>
      </c>
      <c r="AS264">
        <v>254643</v>
      </c>
      <c r="AT264" t="s">
        <v>262</v>
      </c>
      <c r="AU264" t="s">
        <v>663</v>
      </c>
      <c r="AV264">
        <v>100</v>
      </c>
      <c r="AW264" s="173">
        <v>44438</v>
      </c>
      <c r="AX264" t="s">
        <v>667</v>
      </c>
      <c r="AY264" t="s">
        <v>245</v>
      </c>
    </row>
    <row r="265" spans="1:59" x14ac:dyDescent="0.2">
      <c r="A265">
        <v>2</v>
      </c>
      <c r="B265" s="173">
        <v>44434</v>
      </c>
      <c r="C265" t="s">
        <v>665</v>
      </c>
      <c r="D265" s="174">
        <v>45</v>
      </c>
      <c r="E265" t="s">
        <v>242</v>
      </c>
      <c r="F265" t="s">
        <v>243</v>
      </c>
      <c r="G265" t="s">
        <v>248</v>
      </c>
      <c r="H265">
        <v>1</v>
      </c>
      <c r="I265">
        <v>141000</v>
      </c>
      <c r="J265">
        <v>14630</v>
      </c>
      <c r="K265">
        <v>1</v>
      </c>
      <c r="L265" t="str">
        <f t="shared" si="15"/>
        <v>Debbie WLG</v>
      </c>
      <c r="N265">
        <v>10314006</v>
      </c>
      <c r="O265">
        <v>161</v>
      </c>
      <c r="P265" t="str">
        <f>VLOOKUP(J265,Notes!$L$31:$M$165,2,FALSE)</f>
        <v>Car Hire</v>
      </c>
      <c r="Q265">
        <v>3903320</v>
      </c>
      <c r="U265" t="s">
        <v>237</v>
      </c>
      <c r="V265" s="173">
        <v>44438</v>
      </c>
      <c r="Y265">
        <v>0</v>
      </c>
      <c r="AA265">
        <v>0</v>
      </c>
      <c r="AG265">
        <v>0</v>
      </c>
      <c r="AI265" t="s">
        <v>244</v>
      </c>
      <c r="AL265">
        <v>45</v>
      </c>
      <c r="AM265">
        <v>45</v>
      </c>
      <c r="AN265" t="s">
        <v>238</v>
      </c>
      <c r="AR265" t="s">
        <v>241</v>
      </c>
      <c r="AS265">
        <v>254643</v>
      </c>
      <c r="AT265" t="s">
        <v>262</v>
      </c>
      <c r="AU265" t="s">
        <v>663</v>
      </c>
      <c r="AV265">
        <v>100</v>
      </c>
      <c r="AW265" s="173">
        <v>44438</v>
      </c>
      <c r="AX265" t="s">
        <v>668</v>
      </c>
      <c r="AY265" t="s">
        <v>245</v>
      </c>
    </row>
    <row r="266" spans="1:59" x14ac:dyDescent="0.2">
      <c r="A266" s="177">
        <v>2</v>
      </c>
      <c r="B266" s="178">
        <v>44409</v>
      </c>
      <c r="C266" s="177" t="s">
        <v>406</v>
      </c>
      <c r="D266" s="179">
        <v>-231.67</v>
      </c>
      <c r="E266" s="177" t="s">
        <v>236</v>
      </c>
      <c r="F266" s="177">
        <v>4935</v>
      </c>
      <c r="G266" s="177" t="s">
        <v>248</v>
      </c>
      <c r="H266" s="177">
        <v>1</v>
      </c>
      <c r="I266" s="177">
        <v>141000</v>
      </c>
      <c r="J266" s="177">
        <v>14640</v>
      </c>
      <c r="K266" s="177">
        <v>1</v>
      </c>
      <c r="L266" s="177" t="str">
        <f t="shared" si="14"/>
        <v>BBIE POWER</v>
      </c>
      <c r="N266">
        <v>10238095</v>
      </c>
      <c r="O266">
        <v>78</v>
      </c>
      <c r="P266" t="str">
        <f>VLOOKUP(J266,Notes!$L$31:$M$165,2,FALSE)</f>
        <v>Taxi Fares</v>
      </c>
      <c r="U266" t="s">
        <v>237</v>
      </c>
      <c r="V266" s="173">
        <v>44410</v>
      </c>
      <c r="Y266">
        <v>0</v>
      </c>
      <c r="AA266">
        <v>0</v>
      </c>
      <c r="AG266">
        <v>0</v>
      </c>
      <c r="AL266">
        <v>-231.67</v>
      </c>
      <c r="AM266">
        <v>-231.67</v>
      </c>
      <c r="AN266" t="s">
        <v>238</v>
      </c>
      <c r="BG266" t="s">
        <v>239</v>
      </c>
    </row>
    <row r="267" spans="1:59" x14ac:dyDescent="0.2">
      <c r="A267" s="177">
        <v>2</v>
      </c>
      <c r="B267" s="178">
        <v>44409</v>
      </c>
      <c r="C267" s="177" t="s">
        <v>671</v>
      </c>
      <c r="D267" s="179">
        <v>15.78</v>
      </c>
      <c r="E267" s="177" t="s">
        <v>242</v>
      </c>
      <c r="F267" s="177" t="s">
        <v>243</v>
      </c>
      <c r="G267" s="177" t="s">
        <v>672</v>
      </c>
      <c r="H267" s="177">
        <v>1</v>
      </c>
      <c r="I267" s="177">
        <v>141000</v>
      </c>
      <c r="J267" s="177">
        <v>14640</v>
      </c>
      <c r="K267" s="177">
        <v>1</v>
      </c>
      <c r="L267" s="177" t="str">
        <f t="shared" si="14"/>
        <v>BBIE POWER</v>
      </c>
      <c r="N267">
        <v>10253975</v>
      </c>
      <c r="O267">
        <v>335</v>
      </c>
      <c r="P267" t="str">
        <f>VLOOKUP(J267,Notes!$L$31:$M$165,2,FALSE)</f>
        <v>Taxi Fares</v>
      </c>
      <c r="Q267">
        <v>3895946</v>
      </c>
      <c r="U267" t="s">
        <v>237</v>
      </c>
      <c r="V267" s="173">
        <v>44414</v>
      </c>
      <c r="Y267">
        <v>0</v>
      </c>
      <c r="AA267">
        <v>0</v>
      </c>
      <c r="AG267">
        <v>0</v>
      </c>
      <c r="AI267" t="s">
        <v>244</v>
      </c>
      <c r="AL267">
        <v>15.78</v>
      </c>
      <c r="AM267">
        <v>15.78</v>
      </c>
      <c r="AN267" t="s">
        <v>238</v>
      </c>
      <c r="AR267" t="s">
        <v>241</v>
      </c>
      <c r="AS267">
        <v>43325</v>
      </c>
      <c r="AT267" t="s">
        <v>400</v>
      </c>
      <c r="AU267">
        <v>4374933121</v>
      </c>
      <c r="AV267">
        <v>100</v>
      </c>
      <c r="AW267" s="173">
        <v>44414</v>
      </c>
      <c r="AX267" t="s">
        <v>673</v>
      </c>
      <c r="AY267" t="s">
        <v>245</v>
      </c>
    </row>
    <row r="268" spans="1:59" x14ac:dyDescent="0.2">
      <c r="A268" s="177">
        <v>2</v>
      </c>
      <c r="B268" s="178">
        <v>44409</v>
      </c>
      <c r="C268" s="177" t="s">
        <v>674</v>
      </c>
      <c r="D268" s="179">
        <v>16.829999999999998</v>
      </c>
      <c r="E268" s="177" t="s">
        <v>242</v>
      </c>
      <c r="F268" s="177" t="s">
        <v>243</v>
      </c>
      <c r="G268" s="177" t="s">
        <v>672</v>
      </c>
      <c r="H268" s="177">
        <v>1</v>
      </c>
      <c r="I268" s="177">
        <v>141000</v>
      </c>
      <c r="J268" s="177">
        <v>14640</v>
      </c>
      <c r="K268" s="177">
        <v>1</v>
      </c>
      <c r="L268" s="177" t="str">
        <f t="shared" si="14"/>
        <v>BBIE POWER</v>
      </c>
      <c r="N268">
        <v>10253975</v>
      </c>
      <c r="O268">
        <v>336</v>
      </c>
      <c r="P268" t="str">
        <f>VLOOKUP(J268,Notes!$L$31:$M$165,2,FALSE)</f>
        <v>Taxi Fares</v>
      </c>
      <c r="Q268">
        <v>3895946</v>
      </c>
      <c r="U268" t="s">
        <v>237</v>
      </c>
      <c r="V268" s="173">
        <v>44414</v>
      </c>
      <c r="Y268">
        <v>0</v>
      </c>
      <c r="AA268">
        <v>0</v>
      </c>
      <c r="AG268">
        <v>0</v>
      </c>
      <c r="AI268" t="s">
        <v>244</v>
      </c>
      <c r="AL268">
        <v>16.829999999999998</v>
      </c>
      <c r="AM268">
        <v>16.829999999999998</v>
      </c>
      <c r="AN268" t="s">
        <v>238</v>
      </c>
      <c r="AR268" t="s">
        <v>241</v>
      </c>
      <c r="AS268">
        <v>43325</v>
      </c>
      <c r="AT268" t="s">
        <v>400</v>
      </c>
      <c r="AU268">
        <v>4374933121</v>
      </c>
      <c r="AV268">
        <v>100</v>
      </c>
      <c r="AW268" s="173">
        <v>44414</v>
      </c>
      <c r="AX268" t="s">
        <v>675</v>
      </c>
      <c r="AY268" t="s">
        <v>245</v>
      </c>
    </row>
    <row r="269" spans="1:59" x14ac:dyDescent="0.2">
      <c r="A269" s="177">
        <v>2</v>
      </c>
      <c r="B269" s="178">
        <v>44409</v>
      </c>
      <c r="C269" s="177" t="s">
        <v>676</v>
      </c>
      <c r="D269" s="179">
        <v>31.57</v>
      </c>
      <c r="E269" s="177" t="s">
        <v>242</v>
      </c>
      <c r="F269" s="177" t="s">
        <v>243</v>
      </c>
      <c r="G269" s="177" t="s">
        <v>672</v>
      </c>
      <c r="H269" s="177">
        <v>1</v>
      </c>
      <c r="I269" s="177">
        <v>141000</v>
      </c>
      <c r="J269" s="177">
        <v>14640</v>
      </c>
      <c r="K269" s="177">
        <v>1</v>
      </c>
      <c r="L269" s="177" t="str">
        <f t="shared" si="14"/>
        <v>BBIE POWER</v>
      </c>
      <c r="N269">
        <v>10253975</v>
      </c>
      <c r="O269">
        <v>337</v>
      </c>
      <c r="P269" t="str">
        <f>VLOOKUP(J269,Notes!$L$31:$M$165,2,FALSE)</f>
        <v>Taxi Fares</v>
      </c>
      <c r="Q269">
        <v>3895946</v>
      </c>
      <c r="U269" t="s">
        <v>237</v>
      </c>
      <c r="V269" s="173">
        <v>44414</v>
      </c>
      <c r="Y269">
        <v>0</v>
      </c>
      <c r="AA269">
        <v>0</v>
      </c>
      <c r="AG269">
        <v>0</v>
      </c>
      <c r="AI269" t="s">
        <v>244</v>
      </c>
      <c r="AL269">
        <v>31.57</v>
      </c>
      <c r="AM269">
        <v>31.57</v>
      </c>
      <c r="AN269" t="s">
        <v>238</v>
      </c>
      <c r="AR269" t="s">
        <v>241</v>
      </c>
      <c r="AS269">
        <v>43325</v>
      </c>
      <c r="AT269" t="s">
        <v>400</v>
      </c>
      <c r="AU269">
        <v>4374933121</v>
      </c>
      <c r="AV269">
        <v>100</v>
      </c>
      <c r="AW269" s="173">
        <v>44414</v>
      </c>
      <c r="AX269" t="s">
        <v>677</v>
      </c>
      <c r="AY269" t="s">
        <v>245</v>
      </c>
    </row>
    <row r="270" spans="1:59" x14ac:dyDescent="0.2">
      <c r="A270" s="177">
        <v>2</v>
      </c>
      <c r="B270" s="178">
        <v>44409</v>
      </c>
      <c r="C270" s="177" t="s">
        <v>678</v>
      </c>
      <c r="D270" s="179">
        <v>47.63</v>
      </c>
      <c r="E270" s="177" t="s">
        <v>242</v>
      </c>
      <c r="F270" s="177" t="s">
        <v>243</v>
      </c>
      <c r="G270" s="177" t="s">
        <v>672</v>
      </c>
      <c r="H270" s="177">
        <v>1</v>
      </c>
      <c r="I270" s="177">
        <v>141000</v>
      </c>
      <c r="J270" s="177">
        <v>14640</v>
      </c>
      <c r="K270" s="177">
        <v>1</v>
      </c>
      <c r="L270" s="177" t="str">
        <f t="shared" si="14"/>
        <v>BBIE POWER</v>
      </c>
      <c r="N270">
        <v>10253975</v>
      </c>
      <c r="O270">
        <v>338</v>
      </c>
      <c r="P270" t="str">
        <f>VLOOKUP(J270,Notes!$L$31:$M$165,2,FALSE)</f>
        <v>Taxi Fares</v>
      </c>
      <c r="Q270">
        <v>3895946</v>
      </c>
      <c r="U270" t="s">
        <v>237</v>
      </c>
      <c r="V270" s="173">
        <v>44414</v>
      </c>
      <c r="Y270">
        <v>0</v>
      </c>
      <c r="AA270">
        <v>0</v>
      </c>
      <c r="AG270">
        <v>0</v>
      </c>
      <c r="AI270" t="s">
        <v>244</v>
      </c>
      <c r="AL270">
        <v>47.63</v>
      </c>
      <c r="AM270">
        <v>47.63</v>
      </c>
      <c r="AN270" t="s">
        <v>238</v>
      </c>
      <c r="AR270" t="s">
        <v>241</v>
      </c>
      <c r="AS270">
        <v>43325</v>
      </c>
      <c r="AT270" t="s">
        <v>400</v>
      </c>
      <c r="AU270">
        <v>4374933121</v>
      </c>
      <c r="AV270">
        <v>100</v>
      </c>
      <c r="AW270" s="173">
        <v>44414</v>
      </c>
      <c r="AX270" t="s">
        <v>679</v>
      </c>
      <c r="AY270" t="s">
        <v>245</v>
      </c>
    </row>
    <row r="271" spans="1:59" x14ac:dyDescent="0.2">
      <c r="A271" s="177">
        <v>2</v>
      </c>
      <c r="B271" s="178">
        <v>44409</v>
      </c>
      <c r="C271" s="177" t="s">
        <v>680</v>
      </c>
      <c r="D271" s="179">
        <v>48.5</v>
      </c>
      <c r="E271" s="177" t="s">
        <v>242</v>
      </c>
      <c r="F271" s="177" t="s">
        <v>243</v>
      </c>
      <c r="G271" s="177" t="s">
        <v>672</v>
      </c>
      <c r="H271" s="177">
        <v>1</v>
      </c>
      <c r="I271" s="177">
        <v>141000</v>
      </c>
      <c r="J271" s="177">
        <v>14640</v>
      </c>
      <c r="K271" s="177">
        <v>1</v>
      </c>
      <c r="L271" s="177" t="str">
        <f t="shared" si="14"/>
        <v>BBIE POWER</v>
      </c>
      <c r="N271">
        <v>10253975</v>
      </c>
      <c r="O271">
        <v>339</v>
      </c>
      <c r="P271" t="str">
        <f>VLOOKUP(J271,Notes!$L$31:$M$165,2,FALSE)</f>
        <v>Taxi Fares</v>
      </c>
      <c r="Q271">
        <v>3895946</v>
      </c>
      <c r="U271" t="s">
        <v>237</v>
      </c>
      <c r="V271" s="173">
        <v>44414</v>
      </c>
      <c r="Y271">
        <v>0</v>
      </c>
      <c r="AA271">
        <v>0</v>
      </c>
      <c r="AG271">
        <v>0</v>
      </c>
      <c r="AI271" t="s">
        <v>244</v>
      </c>
      <c r="AL271">
        <v>48.5</v>
      </c>
      <c r="AM271">
        <v>48.5</v>
      </c>
      <c r="AN271" t="s">
        <v>238</v>
      </c>
      <c r="AR271" t="s">
        <v>241</v>
      </c>
      <c r="AS271">
        <v>43325</v>
      </c>
      <c r="AT271" t="s">
        <v>400</v>
      </c>
      <c r="AU271">
        <v>4374933121</v>
      </c>
      <c r="AV271">
        <v>100</v>
      </c>
      <c r="AW271" s="173">
        <v>44414</v>
      </c>
      <c r="AX271" t="s">
        <v>681</v>
      </c>
      <c r="AY271" t="s">
        <v>245</v>
      </c>
    </row>
    <row r="272" spans="1:59" x14ac:dyDescent="0.2">
      <c r="A272" s="177">
        <v>2</v>
      </c>
      <c r="B272" s="178">
        <v>44409</v>
      </c>
      <c r="C272" s="177" t="s">
        <v>682</v>
      </c>
      <c r="D272" s="179">
        <v>12.63</v>
      </c>
      <c r="E272" s="177" t="s">
        <v>242</v>
      </c>
      <c r="F272" s="177" t="s">
        <v>243</v>
      </c>
      <c r="G272" s="177" t="s">
        <v>672</v>
      </c>
      <c r="H272" s="177">
        <v>1</v>
      </c>
      <c r="I272" s="177">
        <v>141000</v>
      </c>
      <c r="J272" s="177">
        <v>14640</v>
      </c>
      <c r="K272" s="177">
        <v>1</v>
      </c>
      <c r="L272" s="177" t="str">
        <f t="shared" si="14"/>
        <v>BBIE POWER</v>
      </c>
      <c r="N272">
        <v>10253975</v>
      </c>
      <c r="O272">
        <v>340</v>
      </c>
      <c r="P272" t="str">
        <f>VLOOKUP(J272,Notes!$L$31:$M$165,2,FALSE)</f>
        <v>Taxi Fares</v>
      </c>
      <c r="Q272">
        <v>3895946</v>
      </c>
      <c r="U272" t="s">
        <v>237</v>
      </c>
      <c r="V272" s="173">
        <v>44414</v>
      </c>
      <c r="Y272">
        <v>0</v>
      </c>
      <c r="AA272">
        <v>0</v>
      </c>
      <c r="AG272">
        <v>0</v>
      </c>
      <c r="AI272" t="s">
        <v>244</v>
      </c>
      <c r="AL272">
        <v>12.63</v>
      </c>
      <c r="AM272">
        <v>12.63</v>
      </c>
      <c r="AN272" t="s">
        <v>238</v>
      </c>
      <c r="AR272" t="s">
        <v>241</v>
      </c>
      <c r="AS272">
        <v>43325</v>
      </c>
      <c r="AT272" t="s">
        <v>400</v>
      </c>
      <c r="AU272">
        <v>4374933121</v>
      </c>
      <c r="AV272">
        <v>100</v>
      </c>
      <c r="AW272" s="173">
        <v>44414</v>
      </c>
      <c r="AX272" t="s">
        <v>683</v>
      </c>
      <c r="AY272" t="s">
        <v>245</v>
      </c>
    </row>
    <row r="273" spans="1:59" x14ac:dyDescent="0.2">
      <c r="A273" s="177">
        <v>2</v>
      </c>
      <c r="B273" s="178">
        <v>44409</v>
      </c>
      <c r="C273" s="177" t="s">
        <v>684</v>
      </c>
      <c r="D273" s="179">
        <v>58.73</v>
      </c>
      <c r="E273" s="177" t="s">
        <v>242</v>
      </c>
      <c r="F273" s="177" t="s">
        <v>243</v>
      </c>
      <c r="G273" s="177" t="s">
        <v>672</v>
      </c>
      <c r="H273" s="177">
        <v>1</v>
      </c>
      <c r="I273" s="177">
        <v>141000</v>
      </c>
      <c r="J273" s="177">
        <v>14640</v>
      </c>
      <c r="K273" s="177">
        <v>1</v>
      </c>
      <c r="L273" s="177" t="str">
        <f t="shared" si="14"/>
        <v>BBIE POWER</v>
      </c>
      <c r="N273">
        <v>10253975</v>
      </c>
      <c r="O273">
        <v>341</v>
      </c>
      <c r="P273" t="str">
        <f>VLOOKUP(J273,Notes!$L$31:$M$165,2,FALSE)</f>
        <v>Taxi Fares</v>
      </c>
      <c r="Q273">
        <v>3895946</v>
      </c>
      <c r="U273" t="s">
        <v>237</v>
      </c>
      <c r="V273" s="173">
        <v>44414</v>
      </c>
      <c r="Y273">
        <v>0</v>
      </c>
      <c r="AA273">
        <v>0</v>
      </c>
      <c r="AG273">
        <v>0</v>
      </c>
      <c r="AI273" t="s">
        <v>244</v>
      </c>
      <c r="AL273">
        <v>58.73</v>
      </c>
      <c r="AM273">
        <v>58.73</v>
      </c>
      <c r="AN273" t="s">
        <v>238</v>
      </c>
      <c r="AR273" t="s">
        <v>241</v>
      </c>
      <c r="AS273">
        <v>43325</v>
      </c>
      <c r="AT273" t="s">
        <v>400</v>
      </c>
      <c r="AU273">
        <v>4374933121</v>
      </c>
      <c r="AV273">
        <v>100</v>
      </c>
      <c r="AW273" s="173">
        <v>44414</v>
      </c>
      <c r="AX273" t="s">
        <v>685</v>
      </c>
      <c r="AY273" t="s">
        <v>245</v>
      </c>
    </row>
    <row r="274" spans="1:59" x14ac:dyDescent="0.2">
      <c r="A274" s="177">
        <v>2</v>
      </c>
      <c r="B274" s="178">
        <v>44439</v>
      </c>
      <c r="C274" s="177" t="s">
        <v>686</v>
      </c>
      <c r="D274" s="179">
        <v>180.32</v>
      </c>
      <c r="E274" s="177" t="s">
        <v>236</v>
      </c>
      <c r="F274" s="177">
        <v>4965</v>
      </c>
      <c r="G274" s="177" t="s">
        <v>398</v>
      </c>
      <c r="H274" s="177">
        <v>1</v>
      </c>
      <c r="I274" s="177">
        <v>141000</v>
      </c>
      <c r="J274" s="177">
        <v>14640</v>
      </c>
      <c r="K274" s="177">
        <v>1</v>
      </c>
      <c r="L274" s="177" t="str">
        <f t="shared" si="14"/>
        <v>BBIE POWER</v>
      </c>
      <c r="N274">
        <v>10325777</v>
      </c>
      <c r="O274">
        <v>70</v>
      </c>
      <c r="P274" t="str">
        <f>VLOOKUP(J274,Notes!$L$31:$M$165,2,FALSE)</f>
        <v>Taxi Fares</v>
      </c>
      <c r="U274" t="s">
        <v>237</v>
      </c>
      <c r="V274" s="173">
        <v>44441</v>
      </c>
      <c r="Y274">
        <v>0</v>
      </c>
      <c r="AA274">
        <v>0</v>
      </c>
      <c r="AG274">
        <v>0</v>
      </c>
      <c r="AL274">
        <v>180.32</v>
      </c>
      <c r="AM274">
        <v>180.32</v>
      </c>
      <c r="AN274" t="s">
        <v>238</v>
      </c>
      <c r="BG274" t="s">
        <v>239</v>
      </c>
    </row>
    <row r="276" spans="1:59" x14ac:dyDescent="0.2">
      <c r="A276" t="s">
        <v>185</v>
      </c>
      <c r="B276" t="s">
        <v>186</v>
      </c>
      <c r="C276" t="s">
        <v>187</v>
      </c>
      <c r="D276" t="s">
        <v>188</v>
      </c>
      <c r="E276" t="s">
        <v>189</v>
      </c>
      <c r="F276" t="s">
        <v>190</v>
      </c>
      <c r="G276" t="s">
        <v>191</v>
      </c>
      <c r="H276" t="s">
        <v>192</v>
      </c>
      <c r="I276" t="s">
        <v>193</v>
      </c>
      <c r="J276" t="s">
        <v>194</v>
      </c>
      <c r="K276" t="s">
        <v>195</v>
      </c>
      <c r="L276" t="s">
        <v>196</v>
      </c>
      <c r="M276" t="s">
        <v>197</v>
      </c>
      <c r="N276" t="s">
        <v>198</v>
      </c>
      <c r="O276" t="s">
        <v>199</v>
      </c>
      <c r="P276" t="s">
        <v>200</v>
      </c>
      <c r="Q276" t="s">
        <v>201</v>
      </c>
      <c r="R276" t="s">
        <v>202</v>
      </c>
      <c r="S276" t="s">
        <v>203</v>
      </c>
      <c r="T276" t="s">
        <v>204</v>
      </c>
      <c r="U276" t="s">
        <v>205</v>
      </c>
      <c r="V276" t="s">
        <v>206</v>
      </c>
      <c r="W276" t="s">
        <v>207</v>
      </c>
      <c r="X276" t="s">
        <v>208</v>
      </c>
      <c r="Y276" t="s">
        <v>209</v>
      </c>
      <c r="Z276" t="s">
        <v>210</v>
      </c>
      <c r="AA276" t="s">
        <v>211</v>
      </c>
      <c r="AB276" t="s">
        <v>212</v>
      </c>
      <c r="AC276" t="s">
        <v>213</v>
      </c>
      <c r="AD276" t="s">
        <v>187</v>
      </c>
      <c r="AE276" t="s">
        <v>214</v>
      </c>
      <c r="AF276" t="s">
        <v>215</v>
      </c>
      <c r="AG276" t="s">
        <v>216</v>
      </c>
      <c r="AH276" t="s">
        <v>217</v>
      </c>
      <c r="AI276" t="s">
        <v>218</v>
      </c>
      <c r="AJ276" t="s">
        <v>219</v>
      </c>
      <c r="AK276" t="s">
        <v>220</v>
      </c>
      <c r="AL276" t="s">
        <v>221</v>
      </c>
      <c r="AM276" t="s">
        <v>222</v>
      </c>
      <c r="AN276" t="s">
        <v>223</v>
      </c>
      <c r="AO276" t="s">
        <v>224</v>
      </c>
      <c r="AP276" t="s">
        <v>225</v>
      </c>
      <c r="AQ276" t="s">
        <v>226</v>
      </c>
      <c r="AR276" t="s">
        <v>227</v>
      </c>
      <c r="AS276" t="s">
        <v>223</v>
      </c>
      <c r="AT276" t="s">
        <v>228</v>
      </c>
      <c r="AU276" t="s">
        <v>229</v>
      </c>
      <c r="AV276" t="s">
        <v>230</v>
      </c>
      <c r="AW276" t="s">
        <v>231</v>
      </c>
      <c r="AX276" t="s">
        <v>232</v>
      </c>
      <c r="AY276" t="s">
        <v>233</v>
      </c>
      <c r="AZ276" t="s">
        <v>227</v>
      </c>
      <c r="BA276" t="s">
        <v>192</v>
      </c>
      <c r="BB276" t="s">
        <v>193</v>
      </c>
      <c r="BC276" t="s">
        <v>194</v>
      </c>
      <c r="BD276" t="s">
        <v>195</v>
      </c>
      <c r="BE276" t="s">
        <v>188</v>
      </c>
      <c r="BF276" t="s">
        <v>234</v>
      </c>
      <c r="BG276" t="s">
        <v>235</v>
      </c>
    </row>
    <row r="277" spans="1:59" x14ac:dyDescent="0.2">
      <c r="A277" s="177">
        <v>3</v>
      </c>
      <c r="B277" s="178">
        <v>44440</v>
      </c>
      <c r="C277" s="177" t="s">
        <v>607</v>
      </c>
      <c r="D277" s="179">
        <v>-21.34</v>
      </c>
      <c r="E277" s="177" t="s">
        <v>236</v>
      </c>
      <c r="F277" s="177">
        <v>4955</v>
      </c>
      <c r="G277" s="177" t="s">
        <v>248</v>
      </c>
      <c r="H277" s="177">
        <v>1</v>
      </c>
      <c r="I277" s="177">
        <v>141000</v>
      </c>
      <c r="J277" s="177">
        <v>14016</v>
      </c>
      <c r="K277" s="177">
        <v>1</v>
      </c>
      <c r="L277" s="177"/>
      <c r="N277">
        <v>10325882</v>
      </c>
      <c r="O277">
        <v>1522</v>
      </c>
      <c r="P277" t="str">
        <f>VLOOKUP(J277,Notes!$L$31:$M$165,2,FALSE)</f>
        <v>Phone - Cellular (All Costs)</v>
      </c>
      <c r="U277" t="s">
        <v>237</v>
      </c>
      <c r="V277" s="173">
        <v>44441</v>
      </c>
      <c r="Y277">
        <v>0</v>
      </c>
      <c r="AA277">
        <v>0</v>
      </c>
      <c r="AG277">
        <v>0</v>
      </c>
      <c r="AL277">
        <v>-21.34</v>
      </c>
      <c r="AM277">
        <v>-21.34</v>
      </c>
      <c r="AN277" t="s">
        <v>238</v>
      </c>
      <c r="BG277" t="s">
        <v>239</v>
      </c>
    </row>
    <row r="278" spans="1:59" x14ac:dyDescent="0.2">
      <c r="A278" s="177">
        <v>3</v>
      </c>
      <c r="B278" s="178">
        <v>44440</v>
      </c>
      <c r="C278" s="177" t="s">
        <v>608</v>
      </c>
      <c r="D278" s="179">
        <v>-10</v>
      </c>
      <c r="E278" s="177" t="s">
        <v>236</v>
      </c>
      <c r="F278" s="177">
        <v>4955</v>
      </c>
      <c r="G278" s="177" t="s">
        <v>248</v>
      </c>
      <c r="H278" s="177">
        <v>1</v>
      </c>
      <c r="I278" s="177">
        <v>141000</v>
      </c>
      <c r="J278" s="177">
        <v>14016</v>
      </c>
      <c r="K278" s="177">
        <v>1</v>
      </c>
      <c r="L278" s="177"/>
      <c r="N278">
        <v>10325882</v>
      </c>
      <c r="O278">
        <v>3561</v>
      </c>
      <c r="P278" t="str">
        <f>VLOOKUP(J278,Notes!$L$31:$M$165,2,FALSE)</f>
        <v>Phone - Cellular (All Costs)</v>
      </c>
      <c r="U278" t="s">
        <v>237</v>
      </c>
      <c r="V278" s="173">
        <v>44441</v>
      </c>
      <c r="Y278">
        <v>0</v>
      </c>
      <c r="AA278">
        <v>0</v>
      </c>
      <c r="AG278">
        <v>0</v>
      </c>
      <c r="AL278">
        <v>-10</v>
      </c>
      <c r="AM278">
        <v>-10</v>
      </c>
      <c r="AN278" t="s">
        <v>238</v>
      </c>
      <c r="BG278" t="s">
        <v>239</v>
      </c>
    </row>
    <row r="279" spans="1:59" x14ac:dyDescent="0.2">
      <c r="A279" s="177">
        <v>3</v>
      </c>
      <c r="B279" s="178">
        <v>44440</v>
      </c>
      <c r="C279" s="177" t="s">
        <v>609</v>
      </c>
      <c r="D279" s="179">
        <v>-10</v>
      </c>
      <c r="E279" s="177" t="s">
        <v>236</v>
      </c>
      <c r="F279" s="177">
        <v>4955</v>
      </c>
      <c r="G279" s="177" t="s">
        <v>248</v>
      </c>
      <c r="H279" s="177">
        <v>1</v>
      </c>
      <c r="I279" s="177">
        <v>141000</v>
      </c>
      <c r="J279" s="177">
        <v>14016</v>
      </c>
      <c r="K279" s="177">
        <v>1</v>
      </c>
      <c r="L279" s="177"/>
      <c r="N279">
        <v>10325882</v>
      </c>
      <c r="O279">
        <v>3806</v>
      </c>
      <c r="P279" t="str">
        <f>VLOOKUP(J279,Notes!$L$31:$M$165,2,FALSE)</f>
        <v>Phone - Cellular (All Costs)</v>
      </c>
      <c r="U279" t="s">
        <v>237</v>
      </c>
      <c r="V279" s="173">
        <v>44441</v>
      </c>
      <c r="Y279">
        <v>0</v>
      </c>
      <c r="AA279">
        <v>0</v>
      </c>
      <c r="AG279">
        <v>0</v>
      </c>
      <c r="AL279">
        <v>-10</v>
      </c>
      <c r="AM279">
        <v>-10</v>
      </c>
      <c r="AN279" t="s">
        <v>238</v>
      </c>
      <c r="BG279" t="s">
        <v>239</v>
      </c>
    </row>
    <row r="280" spans="1:59" x14ac:dyDescent="0.2">
      <c r="A280" s="177">
        <v>3</v>
      </c>
      <c r="B280" s="178">
        <v>44440</v>
      </c>
      <c r="C280" s="177" t="s">
        <v>610</v>
      </c>
      <c r="D280" s="179">
        <v>-10</v>
      </c>
      <c r="E280" s="177" t="s">
        <v>236</v>
      </c>
      <c r="F280" s="177">
        <v>4955</v>
      </c>
      <c r="G280" s="177" t="s">
        <v>248</v>
      </c>
      <c r="H280" s="177">
        <v>1</v>
      </c>
      <c r="I280" s="177">
        <v>141000</v>
      </c>
      <c r="J280" s="177">
        <v>14016</v>
      </c>
      <c r="K280" s="177">
        <v>1</v>
      </c>
      <c r="L280" s="177"/>
      <c r="N280">
        <v>10325882</v>
      </c>
      <c r="O280">
        <v>5201</v>
      </c>
      <c r="P280" t="str">
        <f>VLOOKUP(J280,Notes!$L$31:$M$165,2,FALSE)</f>
        <v>Phone - Cellular (All Costs)</v>
      </c>
      <c r="U280" t="s">
        <v>237</v>
      </c>
      <c r="V280" s="173">
        <v>44441</v>
      </c>
      <c r="Y280">
        <v>0</v>
      </c>
      <c r="AA280">
        <v>0</v>
      </c>
      <c r="AG280">
        <v>0</v>
      </c>
      <c r="AL280">
        <v>-10</v>
      </c>
      <c r="AM280">
        <v>-10</v>
      </c>
      <c r="AN280" t="s">
        <v>238</v>
      </c>
      <c r="BG280" t="s">
        <v>239</v>
      </c>
    </row>
    <row r="281" spans="1:59" x14ac:dyDescent="0.2">
      <c r="A281" s="177">
        <v>3</v>
      </c>
      <c r="B281" s="178">
        <v>44469</v>
      </c>
      <c r="C281" s="177" t="s">
        <v>716</v>
      </c>
      <c r="D281" s="179">
        <v>22.06</v>
      </c>
      <c r="E281" s="177" t="s">
        <v>240</v>
      </c>
      <c r="F281" s="177">
        <v>5002</v>
      </c>
      <c r="G281" s="177" t="s">
        <v>248</v>
      </c>
      <c r="H281" s="177">
        <v>1</v>
      </c>
      <c r="I281" s="177">
        <v>141000</v>
      </c>
      <c r="J281" s="177">
        <v>14016</v>
      </c>
      <c r="K281" s="177">
        <v>1</v>
      </c>
      <c r="L281" s="177"/>
      <c r="N281">
        <v>10397546</v>
      </c>
      <c r="O281">
        <v>1523</v>
      </c>
      <c r="P281" t="str">
        <f>VLOOKUP(J281,Notes!$L$31:$M$165,2,FALSE)</f>
        <v>Phone - Cellular (All Costs)</v>
      </c>
      <c r="U281" t="s">
        <v>237</v>
      </c>
      <c r="V281" s="173">
        <v>44470</v>
      </c>
      <c r="Y281">
        <v>0</v>
      </c>
      <c r="AA281">
        <v>0</v>
      </c>
      <c r="AG281">
        <v>0</v>
      </c>
      <c r="AL281">
        <v>22.06</v>
      </c>
      <c r="AM281">
        <v>22.06</v>
      </c>
      <c r="AN281" t="s">
        <v>238</v>
      </c>
      <c r="BG281" t="s">
        <v>239</v>
      </c>
    </row>
    <row r="282" spans="1:59" x14ac:dyDescent="0.2">
      <c r="A282" s="177">
        <v>3</v>
      </c>
      <c r="B282" s="178">
        <v>44469</v>
      </c>
      <c r="C282" s="177" t="s">
        <v>717</v>
      </c>
      <c r="D282" s="179">
        <v>10</v>
      </c>
      <c r="E282" s="177" t="s">
        <v>240</v>
      </c>
      <c r="F282" s="177">
        <v>5002</v>
      </c>
      <c r="G282" s="177" t="s">
        <v>248</v>
      </c>
      <c r="H282" s="177">
        <v>1</v>
      </c>
      <c r="I282" s="177">
        <v>141000</v>
      </c>
      <c r="J282" s="177">
        <v>14016</v>
      </c>
      <c r="K282" s="177">
        <v>1</v>
      </c>
      <c r="L282" s="177"/>
      <c r="N282">
        <v>10397546</v>
      </c>
      <c r="O282">
        <v>3591</v>
      </c>
      <c r="P282" t="str">
        <f>VLOOKUP(J282,Notes!$L$31:$M$165,2,FALSE)</f>
        <v>Phone - Cellular (All Costs)</v>
      </c>
      <c r="U282" t="s">
        <v>237</v>
      </c>
      <c r="V282" s="173">
        <v>44470</v>
      </c>
      <c r="Y282">
        <v>0</v>
      </c>
      <c r="AA282">
        <v>0</v>
      </c>
      <c r="AG282">
        <v>0</v>
      </c>
      <c r="AL282">
        <v>10</v>
      </c>
      <c r="AM282">
        <v>10</v>
      </c>
      <c r="AN282" t="s">
        <v>238</v>
      </c>
      <c r="BG282" t="s">
        <v>239</v>
      </c>
    </row>
    <row r="283" spans="1:59" x14ac:dyDescent="0.2">
      <c r="A283" s="177">
        <v>3</v>
      </c>
      <c r="B283" s="178">
        <v>44469</v>
      </c>
      <c r="C283" s="177" t="s">
        <v>718</v>
      </c>
      <c r="D283" s="179">
        <v>10</v>
      </c>
      <c r="E283" s="177" t="s">
        <v>240</v>
      </c>
      <c r="F283" s="177">
        <v>5002</v>
      </c>
      <c r="G283" s="177" t="s">
        <v>248</v>
      </c>
      <c r="H283" s="177">
        <v>1</v>
      </c>
      <c r="I283" s="177">
        <v>141000</v>
      </c>
      <c r="J283" s="177">
        <v>14016</v>
      </c>
      <c r="K283" s="177">
        <v>1</v>
      </c>
      <c r="L283" s="177"/>
      <c r="N283">
        <v>10397546</v>
      </c>
      <c r="O283">
        <v>3834</v>
      </c>
      <c r="P283" t="str">
        <f>VLOOKUP(J283,Notes!$L$31:$M$165,2,FALSE)</f>
        <v>Phone - Cellular (All Costs)</v>
      </c>
      <c r="U283" t="s">
        <v>237</v>
      </c>
      <c r="V283" s="173">
        <v>44470</v>
      </c>
      <c r="Y283">
        <v>0</v>
      </c>
      <c r="AA283">
        <v>0</v>
      </c>
      <c r="AG283">
        <v>0</v>
      </c>
      <c r="AL283">
        <v>10</v>
      </c>
      <c r="AM283">
        <v>10</v>
      </c>
      <c r="AN283" t="s">
        <v>238</v>
      </c>
      <c r="BG283" t="s">
        <v>239</v>
      </c>
    </row>
    <row r="284" spans="1:59" x14ac:dyDescent="0.2">
      <c r="A284" s="177">
        <v>3</v>
      </c>
      <c r="B284" s="178">
        <v>44469</v>
      </c>
      <c r="C284" s="177" t="s">
        <v>719</v>
      </c>
      <c r="D284" s="179">
        <v>10</v>
      </c>
      <c r="E284" s="177" t="s">
        <v>240</v>
      </c>
      <c r="F284" s="177">
        <v>5002</v>
      </c>
      <c r="G284" s="177" t="s">
        <v>248</v>
      </c>
      <c r="H284" s="177">
        <v>1</v>
      </c>
      <c r="I284" s="177">
        <v>141000</v>
      </c>
      <c r="J284" s="177">
        <v>14016</v>
      </c>
      <c r="K284" s="177">
        <v>1</v>
      </c>
      <c r="L284" s="177"/>
      <c r="N284">
        <v>10397546</v>
      </c>
      <c r="O284">
        <v>4972</v>
      </c>
      <c r="P284" t="str">
        <f>VLOOKUP(J284,Notes!$L$31:$M$165,2,FALSE)</f>
        <v>Phone - Cellular (All Costs)</v>
      </c>
      <c r="U284" t="s">
        <v>237</v>
      </c>
      <c r="V284" s="173">
        <v>44470</v>
      </c>
      <c r="Y284">
        <v>0</v>
      </c>
      <c r="AA284">
        <v>0</v>
      </c>
      <c r="AG284">
        <v>0</v>
      </c>
      <c r="AL284">
        <v>10</v>
      </c>
      <c r="AM284">
        <v>10</v>
      </c>
      <c r="AN284" t="s">
        <v>238</v>
      </c>
      <c r="BG284" t="s">
        <v>239</v>
      </c>
    </row>
    <row r="285" spans="1:59" x14ac:dyDescent="0.2">
      <c r="A285" s="177">
        <v>3</v>
      </c>
      <c r="B285" s="178">
        <v>44469</v>
      </c>
      <c r="C285" s="177" t="s">
        <v>720</v>
      </c>
      <c r="D285" s="179">
        <v>22.06</v>
      </c>
      <c r="E285" s="177" t="s">
        <v>236</v>
      </c>
      <c r="F285" s="177">
        <v>5003</v>
      </c>
      <c r="G285" s="177" t="s">
        <v>248</v>
      </c>
      <c r="H285" s="177">
        <v>1</v>
      </c>
      <c r="I285" s="177">
        <v>141000</v>
      </c>
      <c r="J285" s="177">
        <v>14016</v>
      </c>
      <c r="K285" s="177">
        <v>1</v>
      </c>
      <c r="L285" s="177"/>
      <c r="N285">
        <v>10397565</v>
      </c>
      <c r="O285">
        <v>1523</v>
      </c>
      <c r="P285" t="str">
        <f>VLOOKUP(J285,Notes!$L$31:$M$165,2,FALSE)</f>
        <v>Phone - Cellular (All Costs)</v>
      </c>
      <c r="U285" t="s">
        <v>237</v>
      </c>
      <c r="V285" s="173">
        <v>44470</v>
      </c>
      <c r="Y285">
        <v>0</v>
      </c>
      <c r="AA285">
        <v>0</v>
      </c>
      <c r="AG285">
        <v>0</v>
      </c>
      <c r="AL285">
        <v>22.06</v>
      </c>
      <c r="AM285">
        <v>22.06</v>
      </c>
      <c r="AN285" t="s">
        <v>238</v>
      </c>
      <c r="BG285" t="s">
        <v>239</v>
      </c>
    </row>
    <row r="286" spans="1:59" x14ac:dyDescent="0.2">
      <c r="A286" s="177">
        <v>3</v>
      </c>
      <c r="B286" s="178">
        <v>44469</v>
      </c>
      <c r="C286" s="177" t="s">
        <v>721</v>
      </c>
      <c r="D286" s="179">
        <v>10</v>
      </c>
      <c r="E286" s="177" t="s">
        <v>236</v>
      </c>
      <c r="F286" s="177">
        <v>5003</v>
      </c>
      <c r="G286" s="177" t="s">
        <v>248</v>
      </c>
      <c r="H286" s="177">
        <v>1</v>
      </c>
      <c r="I286" s="177">
        <v>141000</v>
      </c>
      <c r="J286" s="177">
        <v>14016</v>
      </c>
      <c r="K286" s="177">
        <v>1</v>
      </c>
      <c r="L286" s="177"/>
      <c r="N286">
        <v>10397565</v>
      </c>
      <c r="O286">
        <v>3591</v>
      </c>
      <c r="P286" t="str">
        <f>VLOOKUP(J286,Notes!$L$31:$M$165,2,FALSE)</f>
        <v>Phone - Cellular (All Costs)</v>
      </c>
      <c r="U286" t="s">
        <v>237</v>
      </c>
      <c r="V286" s="173">
        <v>44470</v>
      </c>
      <c r="Y286">
        <v>0</v>
      </c>
      <c r="AA286">
        <v>0</v>
      </c>
      <c r="AG286">
        <v>0</v>
      </c>
      <c r="AL286">
        <v>10</v>
      </c>
      <c r="AM286">
        <v>10</v>
      </c>
      <c r="AN286" t="s">
        <v>238</v>
      </c>
      <c r="BG286" t="s">
        <v>239</v>
      </c>
    </row>
    <row r="287" spans="1:59" x14ac:dyDescent="0.2">
      <c r="A287" s="177">
        <v>3</v>
      </c>
      <c r="B287" s="178">
        <v>44469</v>
      </c>
      <c r="C287" s="177" t="s">
        <v>722</v>
      </c>
      <c r="D287" s="179">
        <v>10</v>
      </c>
      <c r="E287" s="177" t="s">
        <v>236</v>
      </c>
      <c r="F287" s="177">
        <v>5003</v>
      </c>
      <c r="G287" s="177" t="s">
        <v>248</v>
      </c>
      <c r="H287" s="177">
        <v>1</v>
      </c>
      <c r="I287" s="177">
        <v>141000</v>
      </c>
      <c r="J287" s="177">
        <v>14016</v>
      </c>
      <c r="K287" s="177">
        <v>1</v>
      </c>
      <c r="L287" s="177"/>
      <c r="N287">
        <v>10397565</v>
      </c>
      <c r="O287">
        <v>3834</v>
      </c>
      <c r="P287" t="str">
        <f>VLOOKUP(J287,Notes!$L$31:$M$165,2,FALSE)</f>
        <v>Phone - Cellular (All Costs)</v>
      </c>
      <c r="U287" t="s">
        <v>237</v>
      </c>
      <c r="V287" s="173">
        <v>44470</v>
      </c>
      <c r="Y287">
        <v>0</v>
      </c>
      <c r="AA287">
        <v>0</v>
      </c>
      <c r="AG287">
        <v>0</v>
      </c>
      <c r="AL287">
        <v>10</v>
      </c>
      <c r="AM287">
        <v>10</v>
      </c>
      <c r="AN287" t="s">
        <v>238</v>
      </c>
      <c r="BG287" t="s">
        <v>239</v>
      </c>
    </row>
    <row r="288" spans="1:59" x14ac:dyDescent="0.2">
      <c r="A288" s="177">
        <v>3</v>
      </c>
      <c r="B288" s="178">
        <v>44469</v>
      </c>
      <c r="C288" s="177" t="s">
        <v>723</v>
      </c>
      <c r="D288" s="179">
        <v>10</v>
      </c>
      <c r="E288" s="177" t="s">
        <v>236</v>
      </c>
      <c r="F288" s="177">
        <v>5003</v>
      </c>
      <c r="G288" s="177" t="s">
        <v>248</v>
      </c>
      <c r="H288" s="177">
        <v>1</v>
      </c>
      <c r="I288" s="177">
        <v>141000</v>
      </c>
      <c r="J288" s="177">
        <v>14016</v>
      </c>
      <c r="K288" s="177">
        <v>1</v>
      </c>
      <c r="L288" s="177"/>
      <c r="N288">
        <v>10397565</v>
      </c>
      <c r="O288">
        <v>4972</v>
      </c>
      <c r="P288" t="str">
        <f>VLOOKUP(J288,Notes!$L$31:$M$165,2,FALSE)</f>
        <v>Phone - Cellular (All Costs)</v>
      </c>
      <c r="U288" t="s">
        <v>237</v>
      </c>
      <c r="V288" s="173">
        <v>44470</v>
      </c>
      <c r="Y288">
        <v>0</v>
      </c>
      <c r="AA288">
        <v>0</v>
      </c>
      <c r="AG288">
        <v>0</v>
      </c>
      <c r="AL288">
        <v>10</v>
      </c>
      <c r="AM288">
        <v>10</v>
      </c>
      <c r="AN288" t="s">
        <v>238</v>
      </c>
      <c r="BG288" t="s">
        <v>239</v>
      </c>
    </row>
    <row r="289" spans="1:51" x14ac:dyDescent="0.2">
      <c r="A289" s="177">
        <v>3</v>
      </c>
      <c r="B289" s="178">
        <v>44466</v>
      </c>
      <c r="C289" s="177" t="s">
        <v>261</v>
      </c>
      <c r="D289" s="179">
        <v>10</v>
      </c>
      <c r="E289" s="177" t="s">
        <v>242</v>
      </c>
      <c r="F289" s="177" t="s">
        <v>243</v>
      </c>
      <c r="G289" s="177" t="s">
        <v>672</v>
      </c>
      <c r="H289" s="177">
        <v>1</v>
      </c>
      <c r="I289" s="177">
        <v>141000</v>
      </c>
      <c r="J289" s="177">
        <v>14610</v>
      </c>
      <c r="K289" s="177">
        <v>1</v>
      </c>
      <c r="L289" s="177" t="str">
        <f t="shared" ref="L289:L304" si="16">RIGHT(C289,10)</f>
        <v>01/07/2021</v>
      </c>
      <c r="N289">
        <v>10394337</v>
      </c>
      <c r="O289">
        <v>847</v>
      </c>
      <c r="P289" t="str">
        <f>VLOOKUP(J289,Notes!$L$31:$M$165,2,FALSE)</f>
        <v>Airfares - NZ</v>
      </c>
      <c r="Q289">
        <v>3912010</v>
      </c>
      <c r="U289" t="s">
        <v>237</v>
      </c>
      <c r="V289" s="173">
        <v>44469</v>
      </c>
      <c r="Y289">
        <v>0</v>
      </c>
      <c r="AA289">
        <v>0</v>
      </c>
      <c r="AG289">
        <v>0</v>
      </c>
      <c r="AI289" t="s">
        <v>244</v>
      </c>
      <c r="AL289">
        <v>10</v>
      </c>
      <c r="AM289">
        <v>10</v>
      </c>
      <c r="AN289" t="s">
        <v>238</v>
      </c>
      <c r="AR289" t="s">
        <v>241</v>
      </c>
      <c r="AS289">
        <v>254643</v>
      </c>
      <c r="AT289" t="s">
        <v>262</v>
      </c>
      <c r="AU289">
        <v>9927.0012000000006</v>
      </c>
      <c r="AV289">
        <v>100</v>
      </c>
      <c r="AW289" s="173">
        <v>44469</v>
      </c>
      <c r="AX289" t="s">
        <v>725</v>
      </c>
      <c r="AY289" t="s">
        <v>245</v>
      </c>
    </row>
    <row r="290" spans="1:51" x14ac:dyDescent="0.2">
      <c r="A290" s="177">
        <v>3</v>
      </c>
      <c r="B290" s="178">
        <v>44466</v>
      </c>
      <c r="C290" s="177" t="s">
        <v>726</v>
      </c>
      <c r="D290" s="179">
        <v>-142.54</v>
      </c>
      <c r="E290" s="177" t="s">
        <v>242</v>
      </c>
      <c r="F290" s="177" t="s">
        <v>243</v>
      </c>
      <c r="G290" s="177" t="s">
        <v>672</v>
      </c>
      <c r="H290" s="177">
        <v>1</v>
      </c>
      <c r="I290" s="177">
        <v>141000</v>
      </c>
      <c r="J290" s="177">
        <v>14610</v>
      </c>
      <c r="K290" s="177">
        <v>1</v>
      </c>
      <c r="L290" s="177" t="str">
        <f t="shared" si="16"/>
        <v>01/07/2021</v>
      </c>
      <c r="N290">
        <v>10394337</v>
      </c>
      <c r="O290">
        <v>848</v>
      </c>
      <c r="P290" t="str">
        <f>VLOOKUP(J290,Notes!$L$31:$M$165,2,FALSE)</f>
        <v>Airfares - NZ</v>
      </c>
      <c r="Q290">
        <v>3912010</v>
      </c>
      <c r="U290" t="s">
        <v>237</v>
      </c>
      <c r="V290" s="173">
        <v>44469</v>
      </c>
      <c r="Y290">
        <v>0</v>
      </c>
      <c r="AA290">
        <v>0</v>
      </c>
      <c r="AG290">
        <v>0</v>
      </c>
      <c r="AI290" t="s">
        <v>244</v>
      </c>
      <c r="AL290">
        <v>-142.54</v>
      </c>
      <c r="AM290">
        <v>-142.54</v>
      </c>
      <c r="AN290" t="s">
        <v>238</v>
      </c>
      <c r="AR290" t="s">
        <v>241</v>
      </c>
      <c r="AS290">
        <v>254643</v>
      </c>
      <c r="AT290" t="s">
        <v>262</v>
      </c>
      <c r="AU290">
        <v>9927.0012000000006</v>
      </c>
      <c r="AV290">
        <v>100</v>
      </c>
      <c r="AW290" s="173">
        <v>44469</v>
      </c>
      <c r="AX290" t="s">
        <v>727</v>
      </c>
      <c r="AY290" t="s">
        <v>245</v>
      </c>
    </row>
    <row r="291" spans="1:51" x14ac:dyDescent="0.2">
      <c r="A291" s="177">
        <v>3</v>
      </c>
      <c r="B291" s="178">
        <v>44466</v>
      </c>
      <c r="C291" s="177" t="s">
        <v>261</v>
      </c>
      <c r="D291" s="179">
        <v>5.5</v>
      </c>
      <c r="E291" s="177" t="s">
        <v>242</v>
      </c>
      <c r="F291" s="177" t="s">
        <v>243</v>
      </c>
      <c r="G291" s="177" t="s">
        <v>672</v>
      </c>
      <c r="H291" s="177">
        <v>1</v>
      </c>
      <c r="I291" s="177">
        <v>141000</v>
      </c>
      <c r="J291" s="177">
        <v>14620</v>
      </c>
      <c r="K291" s="177">
        <v>1</v>
      </c>
      <c r="L291" s="177" t="str">
        <f t="shared" si="16"/>
        <v>01/07/2021</v>
      </c>
      <c r="N291">
        <v>10394337</v>
      </c>
      <c r="O291">
        <v>852</v>
      </c>
      <c r="P291" t="str">
        <f>VLOOKUP(J291,Notes!$L$31:$M$165,2,FALSE)</f>
        <v>Accommodation - NZ</v>
      </c>
      <c r="Q291">
        <v>3912010</v>
      </c>
      <c r="U291" t="s">
        <v>237</v>
      </c>
      <c r="V291" s="173">
        <v>44469</v>
      </c>
      <c r="Y291">
        <v>0</v>
      </c>
      <c r="AA291">
        <v>0</v>
      </c>
      <c r="AG291">
        <v>0</v>
      </c>
      <c r="AI291" t="s">
        <v>244</v>
      </c>
      <c r="AL291">
        <v>5.5</v>
      </c>
      <c r="AM291">
        <v>5.5</v>
      </c>
      <c r="AN291" t="s">
        <v>238</v>
      </c>
      <c r="AR291" t="s">
        <v>241</v>
      </c>
      <c r="AS291">
        <v>254643</v>
      </c>
      <c r="AT291" t="s">
        <v>262</v>
      </c>
      <c r="AU291">
        <v>9927.0012000000006</v>
      </c>
      <c r="AV291">
        <v>100</v>
      </c>
      <c r="AW291" s="173">
        <v>44469</v>
      </c>
      <c r="AX291" t="s">
        <v>732</v>
      </c>
      <c r="AY291" t="s">
        <v>245</v>
      </c>
    </row>
    <row r="292" spans="1:51" x14ac:dyDescent="0.2">
      <c r="A292" s="177">
        <v>3</v>
      </c>
      <c r="B292" s="178">
        <v>44466</v>
      </c>
      <c r="C292" s="177" t="s">
        <v>309</v>
      </c>
      <c r="D292" s="179">
        <v>0.5</v>
      </c>
      <c r="E292" s="177" t="s">
        <v>242</v>
      </c>
      <c r="F292" s="177" t="s">
        <v>243</v>
      </c>
      <c r="G292" s="177" t="s">
        <v>672</v>
      </c>
      <c r="H292" s="177">
        <v>1</v>
      </c>
      <c r="I292" s="177">
        <v>141000</v>
      </c>
      <c r="J292" s="177">
        <v>14620</v>
      </c>
      <c r="K292" s="177">
        <v>1</v>
      </c>
      <c r="L292" s="177" t="str">
        <f t="shared" si="16"/>
        <v>01/08/2021</v>
      </c>
      <c r="N292">
        <v>10394337</v>
      </c>
      <c r="O292">
        <v>854</v>
      </c>
      <c r="P292" t="str">
        <f>VLOOKUP(J292,Notes!$L$31:$M$165,2,FALSE)</f>
        <v>Accommodation - NZ</v>
      </c>
      <c r="Q292">
        <v>3912010</v>
      </c>
      <c r="U292" t="s">
        <v>237</v>
      </c>
      <c r="V292" s="173">
        <v>44469</v>
      </c>
      <c r="Y292">
        <v>0</v>
      </c>
      <c r="AA292">
        <v>0</v>
      </c>
      <c r="AG292">
        <v>0</v>
      </c>
      <c r="AI292" t="s">
        <v>244</v>
      </c>
      <c r="AL292">
        <v>0.5</v>
      </c>
      <c r="AM292">
        <v>0.5</v>
      </c>
      <c r="AN292" t="s">
        <v>238</v>
      </c>
      <c r="AR292" t="s">
        <v>241</v>
      </c>
      <c r="AS292">
        <v>254643</v>
      </c>
      <c r="AT292" t="s">
        <v>262</v>
      </c>
      <c r="AU292">
        <v>9927.0012000000006</v>
      </c>
      <c r="AV292">
        <v>100</v>
      </c>
      <c r="AW292" s="173">
        <v>44469</v>
      </c>
      <c r="AX292" t="s">
        <v>734</v>
      </c>
      <c r="AY292" t="s">
        <v>245</v>
      </c>
    </row>
    <row r="293" spans="1:51" x14ac:dyDescent="0.2">
      <c r="A293" s="177">
        <v>3</v>
      </c>
      <c r="B293" s="178">
        <v>44466</v>
      </c>
      <c r="C293" s="177" t="s">
        <v>309</v>
      </c>
      <c r="D293" s="179">
        <v>0.5</v>
      </c>
      <c r="E293" s="177" t="s">
        <v>242</v>
      </c>
      <c r="F293" s="177" t="s">
        <v>243</v>
      </c>
      <c r="G293" s="177" t="s">
        <v>672</v>
      </c>
      <c r="H293" s="177">
        <v>1</v>
      </c>
      <c r="I293" s="177">
        <v>141000</v>
      </c>
      <c r="J293" s="177">
        <v>14620</v>
      </c>
      <c r="K293" s="177">
        <v>1</v>
      </c>
      <c r="L293" s="177" t="str">
        <f t="shared" si="16"/>
        <v>01/08/2021</v>
      </c>
      <c r="N293">
        <v>10394337</v>
      </c>
      <c r="O293">
        <v>855</v>
      </c>
      <c r="P293" t="str">
        <f>VLOOKUP(J293,Notes!$L$31:$M$165,2,FALSE)</f>
        <v>Accommodation - NZ</v>
      </c>
      <c r="Q293">
        <v>3912010</v>
      </c>
      <c r="U293" t="s">
        <v>237</v>
      </c>
      <c r="V293" s="173">
        <v>44469</v>
      </c>
      <c r="Y293">
        <v>0</v>
      </c>
      <c r="AA293">
        <v>0</v>
      </c>
      <c r="AG293">
        <v>0</v>
      </c>
      <c r="AI293" t="s">
        <v>244</v>
      </c>
      <c r="AL293">
        <v>0.5</v>
      </c>
      <c r="AM293">
        <v>0.5</v>
      </c>
      <c r="AN293" t="s">
        <v>238</v>
      </c>
      <c r="AR293" t="s">
        <v>241</v>
      </c>
      <c r="AS293">
        <v>254643</v>
      </c>
      <c r="AT293" t="s">
        <v>262</v>
      </c>
      <c r="AU293">
        <v>9927.0012000000006</v>
      </c>
      <c r="AV293">
        <v>100</v>
      </c>
      <c r="AW293" s="173">
        <v>44469</v>
      </c>
      <c r="AX293" t="s">
        <v>735</v>
      </c>
      <c r="AY293" t="s">
        <v>245</v>
      </c>
    </row>
    <row r="294" spans="1:51" x14ac:dyDescent="0.2">
      <c r="A294" s="177">
        <v>3</v>
      </c>
      <c r="B294" s="178">
        <v>44466</v>
      </c>
      <c r="C294" s="177" t="s">
        <v>309</v>
      </c>
      <c r="D294" s="179">
        <v>0.5</v>
      </c>
      <c r="E294" s="177" t="s">
        <v>242</v>
      </c>
      <c r="F294" s="177" t="s">
        <v>243</v>
      </c>
      <c r="G294" s="177" t="s">
        <v>672</v>
      </c>
      <c r="H294" s="177">
        <v>1</v>
      </c>
      <c r="I294" s="177">
        <v>141000</v>
      </c>
      <c r="J294" s="177">
        <v>14620</v>
      </c>
      <c r="K294" s="177">
        <v>1</v>
      </c>
      <c r="L294" s="177" t="str">
        <f t="shared" si="16"/>
        <v>01/08/2021</v>
      </c>
      <c r="N294">
        <v>10394337</v>
      </c>
      <c r="O294">
        <v>856</v>
      </c>
      <c r="P294" t="str">
        <f>VLOOKUP(J294,Notes!$L$31:$M$165,2,FALSE)</f>
        <v>Accommodation - NZ</v>
      </c>
      <c r="Q294">
        <v>3912010</v>
      </c>
      <c r="U294" t="s">
        <v>237</v>
      </c>
      <c r="V294" s="173">
        <v>44469</v>
      </c>
      <c r="Y294">
        <v>0</v>
      </c>
      <c r="AA294">
        <v>0</v>
      </c>
      <c r="AG294">
        <v>0</v>
      </c>
      <c r="AI294" t="s">
        <v>244</v>
      </c>
      <c r="AL294">
        <v>0.5</v>
      </c>
      <c r="AM294">
        <v>0.5</v>
      </c>
      <c r="AN294" t="s">
        <v>238</v>
      </c>
      <c r="AR294" t="s">
        <v>241</v>
      </c>
      <c r="AS294">
        <v>254643</v>
      </c>
      <c r="AT294" t="s">
        <v>262</v>
      </c>
      <c r="AU294">
        <v>9927.0012000000006</v>
      </c>
      <c r="AV294">
        <v>100</v>
      </c>
      <c r="AW294" s="173">
        <v>44469</v>
      </c>
      <c r="AX294" t="s">
        <v>736</v>
      </c>
      <c r="AY294" t="s">
        <v>245</v>
      </c>
    </row>
    <row r="295" spans="1:51" x14ac:dyDescent="0.2">
      <c r="A295" s="177">
        <v>3</v>
      </c>
      <c r="B295" s="178">
        <v>44466</v>
      </c>
      <c r="C295" s="177" t="s">
        <v>309</v>
      </c>
      <c r="D295" s="179">
        <v>5.5</v>
      </c>
      <c r="E295" s="177" t="s">
        <v>242</v>
      </c>
      <c r="F295" s="177" t="s">
        <v>243</v>
      </c>
      <c r="G295" s="177" t="s">
        <v>672</v>
      </c>
      <c r="H295" s="177">
        <v>1</v>
      </c>
      <c r="I295" s="177">
        <v>141000</v>
      </c>
      <c r="J295" s="177">
        <v>14630</v>
      </c>
      <c r="K295" s="177">
        <v>1</v>
      </c>
      <c r="L295" s="177" t="str">
        <f t="shared" si="16"/>
        <v>01/08/2021</v>
      </c>
      <c r="N295">
        <v>10394337</v>
      </c>
      <c r="O295">
        <v>857</v>
      </c>
      <c r="P295" t="str">
        <f>VLOOKUP(J295,Notes!$L$31:$M$165,2,FALSE)</f>
        <v>Car Hire</v>
      </c>
      <c r="Q295">
        <v>3912010</v>
      </c>
      <c r="U295" t="s">
        <v>237</v>
      </c>
      <c r="V295" s="173">
        <v>44469</v>
      </c>
      <c r="Y295">
        <v>0</v>
      </c>
      <c r="AA295">
        <v>0</v>
      </c>
      <c r="AG295">
        <v>0</v>
      </c>
      <c r="AI295" t="s">
        <v>244</v>
      </c>
      <c r="AL295">
        <v>5.5</v>
      </c>
      <c r="AM295">
        <v>5.5</v>
      </c>
      <c r="AN295" t="s">
        <v>238</v>
      </c>
      <c r="AR295" t="s">
        <v>241</v>
      </c>
      <c r="AS295">
        <v>254643</v>
      </c>
      <c r="AT295" t="s">
        <v>262</v>
      </c>
      <c r="AU295">
        <v>9927.0012000000006</v>
      </c>
      <c r="AV295">
        <v>100</v>
      </c>
      <c r="AW295" s="173">
        <v>44469</v>
      </c>
      <c r="AX295" t="s">
        <v>738</v>
      </c>
      <c r="AY295" t="s">
        <v>245</v>
      </c>
    </row>
    <row r="296" spans="1:51" x14ac:dyDescent="0.2">
      <c r="A296" s="177">
        <v>3</v>
      </c>
      <c r="B296" s="178">
        <v>44466</v>
      </c>
      <c r="C296" s="177" t="s">
        <v>743</v>
      </c>
      <c r="D296" s="179">
        <v>55</v>
      </c>
      <c r="E296" s="177" t="s">
        <v>242</v>
      </c>
      <c r="F296" s="177" t="s">
        <v>243</v>
      </c>
      <c r="G296" s="177" t="s">
        <v>672</v>
      </c>
      <c r="H296" s="177">
        <v>1</v>
      </c>
      <c r="I296" s="177">
        <v>141000</v>
      </c>
      <c r="J296" s="177">
        <v>14630</v>
      </c>
      <c r="K296" s="177">
        <v>1</v>
      </c>
      <c r="L296" s="177" t="str">
        <f t="shared" si="16"/>
        <v>01/08/2021</v>
      </c>
      <c r="N296">
        <v>10394337</v>
      </c>
      <c r="O296">
        <v>861</v>
      </c>
      <c r="P296" t="str">
        <f>VLOOKUP(J296,Notes!$L$31:$M$165,2,FALSE)</f>
        <v>Car Hire</v>
      </c>
      <c r="Q296">
        <v>3912010</v>
      </c>
      <c r="U296" t="s">
        <v>237</v>
      </c>
      <c r="V296" s="173">
        <v>44469</v>
      </c>
      <c r="Y296">
        <v>0</v>
      </c>
      <c r="AA296">
        <v>0</v>
      </c>
      <c r="AG296">
        <v>0</v>
      </c>
      <c r="AI296" t="s">
        <v>244</v>
      </c>
      <c r="AL296">
        <v>55</v>
      </c>
      <c r="AM296">
        <v>55</v>
      </c>
      <c r="AN296" t="s">
        <v>238</v>
      </c>
      <c r="AR296" t="s">
        <v>241</v>
      </c>
      <c r="AS296">
        <v>254643</v>
      </c>
      <c r="AT296" t="s">
        <v>262</v>
      </c>
      <c r="AU296">
        <v>9927.0012000000006</v>
      </c>
      <c r="AV296">
        <v>100</v>
      </c>
      <c r="AW296" s="173">
        <v>44469</v>
      </c>
      <c r="AX296" t="s">
        <v>744</v>
      </c>
      <c r="AY296" t="s">
        <v>245</v>
      </c>
    </row>
    <row r="297" spans="1:51" x14ac:dyDescent="0.2">
      <c r="A297" s="177">
        <v>3</v>
      </c>
      <c r="B297" s="178">
        <v>44466</v>
      </c>
      <c r="C297" s="177" t="s">
        <v>623</v>
      </c>
      <c r="D297" s="179">
        <v>10</v>
      </c>
      <c r="E297" s="177" t="s">
        <v>242</v>
      </c>
      <c r="F297" s="177" t="s">
        <v>243</v>
      </c>
      <c r="G297" s="177" t="s">
        <v>672</v>
      </c>
      <c r="H297" s="177">
        <v>1</v>
      </c>
      <c r="I297" s="177">
        <v>141000</v>
      </c>
      <c r="J297" s="177">
        <v>14610</v>
      </c>
      <c r="K297" s="177">
        <v>1</v>
      </c>
      <c r="L297" s="177" t="str">
        <f t="shared" si="16"/>
        <v>01/09/2021</v>
      </c>
      <c r="N297">
        <v>10394337</v>
      </c>
      <c r="O297">
        <v>846</v>
      </c>
      <c r="P297" t="str">
        <f>VLOOKUP(J297,Notes!$L$31:$M$165,2,FALSE)</f>
        <v>Airfares - NZ</v>
      </c>
      <c r="Q297">
        <v>3912010</v>
      </c>
      <c r="U297" t="s">
        <v>237</v>
      </c>
      <c r="V297" s="173">
        <v>44469</v>
      </c>
      <c r="Y297">
        <v>0</v>
      </c>
      <c r="AA297">
        <v>0</v>
      </c>
      <c r="AG297">
        <v>0</v>
      </c>
      <c r="AI297" t="s">
        <v>244</v>
      </c>
      <c r="AL297">
        <v>10</v>
      </c>
      <c r="AM297">
        <v>10</v>
      </c>
      <c r="AN297" t="s">
        <v>238</v>
      </c>
      <c r="AR297" t="s">
        <v>241</v>
      </c>
      <c r="AS297">
        <v>254643</v>
      </c>
      <c r="AT297" t="s">
        <v>262</v>
      </c>
      <c r="AU297">
        <v>9927.0012000000006</v>
      </c>
      <c r="AV297">
        <v>100</v>
      </c>
      <c r="AW297" s="173">
        <v>44469</v>
      </c>
      <c r="AX297" t="s">
        <v>724</v>
      </c>
      <c r="AY297" t="s">
        <v>245</v>
      </c>
    </row>
    <row r="298" spans="1:51" x14ac:dyDescent="0.2">
      <c r="A298" s="177">
        <v>3</v>
      </c>
      <c r="B298" s="178">
        <v>44466</v>
      </c>
      <c r="C298" s="177" t="s">
        <v>625</v>
      </c>
      <c r="D298" s="179">
        <v>-124.73</v>
      </c>
      <c r="E298" s="177" t="s">
        <v>242</v>
      </c>
      <c r="F298" s="177" t="s">
        <v>243</v>
      </c>
      <c r="G298" s="177" t="s">
        <v>672</v>
      </c>
      <c r="H298" s="177">
        <v>1</v>
      </c>
      <c r="I298" s="177">
        <v>141000</v>
      </c>
      <c r="J298" s="177">
        <v>14610</v>
      </c>
      <c r="K298" s="177">
        <v>1</v>
      </c>
      <c r="L298" s="177" t="str">
        <f t="shared" si="16"/>
        <v>01/09/2021</v>
      </c>
      <c r="N298">
        <v>10394337</v>
      </c>
      <c r="O298">
        <v>849</v>
      </c>
      <c r="P298" t="str">
        <f>VLOOKUP(J298,Notes!$L$31:$M$165,2,FALSE)</f>
        <v>Airfares - NZ</v>
      </c>
      <c r="Q298">
        <v>3912010</v>
      </c>
      <c r="U298" t="s">
        <v>237</v>
      </c>
      <c r="V298" s="173">
        <v>44469</v>
      </c>
      <c r="Y298">
        <v>0</v>
      </c>
      <c r="AA298">
        <v>0</v>
      </c>
      <c r="AG298">
        <v>0</v>
      </c>
      <c r="AI298" t="s">
        <v>244</v>
      </c>
      <c r="AL298">
        <v>-124.73</v>
      </c>
      <c r="AM298">
        <v>-124.73</v>
      </c>
      <c r="AN298" t="s">
        <v>238</v>
      </c>
      <c r="AR298" t="s">
        <v>241</v>
      </c>
      <c r="AS298">
        <v>254643</v>
      </c>
      <c r="AT298" t="s">
        <v>262</v>
      </c>
      <c r="AU298">
        <v>9927.0012000000006</v>
      </c>
      <c r="AV298">
        <v>100</v>
      </c>
      <c r="AW298" s="173">
        <v>44469</v>
      </c>
      <c r="AX298" t="s">
        <v>728</v>
      </c>
      <c r="AY298" t="s">
        <v>245</v>
      </c>
    </row>
    <row r="299" spans="1:51" x14ac:dyDescent="0.2">
      <c r="A299">
        <v>3</v>
      </c>
      <c r="B299" s="173">
        <v>44466</v>
      </c>
      <c r="C299" s="177" t="s">
        <v>730</v>
      </c>
      <c r="D299" s="179">
        <v>25.35</v>
      </c>
      <c r="E299" s="177" t="s">
        <v>242</v>
      </c>
      <c r="F299" s="177" t="s">
        <v>243</v>
      </c>
      <c r="G299" s="177" t="s">
        <v>672</v>
      </c>
      <c r="H299" s="177">
        <v>1</v>
      </c>
      <c r="I299" s="177">
        <v>141000</v>
      </c>
      <c r="J299" s="177">
        <v>14620</v>
      </c>
      <c r="K299" s="177">
        <v>1</v>
      </c>
      <c r="L299" s="177" t="str">
        <f t="shared" si="16"/>
        <v>01/12/2021</v>
      </c>
      <c r="N299">
        <v>10394337</v>
      </c>
      <c r="O299">
        <v>851</v>
      </c>
      <c r="P299" t="str">
        <f>VLOOKUP(J299,Notes!$L$31:$M$165,2,FALSE)</f>
        <v>Accommodation - NZ</v>
      </c>
      <c r="Q299">
        <v>3912010</v>
      </c>
      <c r="U299" t="s">
        <v>237</v>
      </c>
      <c r="V299" s="173">
        <v>44469</v>
      </c>
      <c r="Y299">
        <v>0</v>
      </c>
      <c r="AA299">
        <v>0</v>
      </c>
      <c r="AG299">
        <v>0</v>
      </c>
      <c r="AI299" t="s">
        <v>244</v>
      </c>
      <c r="AL299">
        <v>25.35</v>
      </c>
      <c r="AM299">
        <v>25.35</v>
      </c>
      <c r="AN299" t="s">
        <v>238</v>
      </c>
      <c r="AR299" t="s">
        <v>241</v>
      </c>
      <c r="AS299">
        <v>254643</v>
      </c>
      <c r="AT299" t="s">
        <v>262</v>
      </c>
      <c r="AU299">
        <v>9927.0012000000006</v>
      </c>
      <c r="AV299">
        <v>100</v>
      </c>
      <c r="AW299" s="173">
        <v>44469</v>
      </c>
      <c r="AX299" t="s">
        <v>731</v>
      </c>
      <c r="AY299" t="s">
        <v>245</v>
      </c>
    </row>
    <row r="300" spans="1:51" x14ac:dyDescent="0.2">
      <c r="A300">
        <v>3</v>
      </c>
      <c r="B300" s="173">
        <v>44466</v>
      </c>
      <c r="C300" s="177" t="s">
        <v>641</v>
      </c>
      <c r="D300" s="179">
        <v>5.85</v>
      </c>
      <c r="E300" s="177" t="s">
        <v>242</v>
      </c>
      <c r="F300" s="177" t="s">
        <v>243</v>
      </c>
      <c r="G300" s="177" t="s">
        <v>672</v>
      </c>
      <c r="H300" s="177">
        <v>1</v>
      </c>
      <c r="I300" s="177">
        <v>141000</v>
      </c>
      <c r="J300" s="177">
        <v>14620</v>
      </c>
      <c r="K300" s="177">
        <v>1</v>
      </c>
      <c r="L300" s="177" t="str">
        <f t="shared" si="16"/>
        <v>05/08/2021</v>
      </c>
      <c r="M300" s="177"/>
      <c r="N300" s="177">
        <v>10394337</v>
      </c>
      <c r="O300" s="177">
        <v>853</v>
      </c>
      <c r="P300" s="177" t="str">
        <f>VLOOKUP(J300,Notes!$L$31:$M$165,2,FALSE)</f>
        <v>Accommodation - NZ</v>
      </c>
      <c r="Q300">
        <v>3912010</v>
      </c>
      <c r="U300" t="s">
        <v>237</v>
      </c>
      <c r="V300" s="173">
        <v>44469</v>
      </c>
      <c r="Y300">
        <v>0</v>
      </c>
      <c r="AA300">
        <v>0</v>
      </c>
      <c r="AG300">
        <v>0</v>
      </c>
      <c r="AI300" t="s">
        <v>244</v>
      </c>
      <c r="AL300">
        <v>5.85</v>
      </c>
      <c r="AM300">
        <v>5.85</v>
      </c>
      <c r="AN300" t="s">
        <v>238</v>
      </c>
      <c r="AR300" t="s">
        <v>241</v>
      </c>
      <c r="AS300">
        <v>254643</v>
      </c>
      <c r="AT300" t="s">
        <v>262</v>
      </c>
      <c r="AU300">
        <v>9927.0012000000006</v>
      </c>
      <c r="AV300">
        <v>100</v>
      </c>
      <c r="AW300" s="173">
        <v>44469</v>
      </c>
      <c r="AX300" t="s">
        <v>733</v>
      </c>
      <c r="AY300" t="s">
        <v>245</v>
      </c>
    </row>
    <row r="301" spans="1:51" x14ac:dyDescent="0.2">
      <c r="A301" s="177">
        <v>3</v>
      </c>
      <c r="B301" s="178">
        <v>44466</v>
      </c>
      <c r="C301" s="177" t="s">
        <v>629</v>
      </c>
      <c r="D301" s="179">
        <v>-382.45</v>
      </c>
      <c r="E301" s="177" t="s">
        <v>242</v>
      </c>
      <c r="F301" s="177" t="s">
        <v>243</v>
      </c>
      <c r="G301" s="177" t="s">
        <v>672</v>
      </c>
      <c r="H301" s="177">
        <v>1</v>
      </c>
      <c r="I301" s="177">
        <v>141000</v>
      </c>
      <c r="J301" s="177">
        <v>14610</v>
      </c>
      <c r="K301" s="177">
        <v>1</v>
      </c>
      <c r="L301" s="177" t="str">
        <f t="shared" si="16"/>
        <v>27/08/2021</v>
      </c>
      <c r="N301">
        <v>10394337</v>
      </c>
      <c r="O301">
        <v>850</v>
      </c>
      <c r="P301" t="str">
        <f>VLOOKUP(J301,Notes!$L$31:$M$165,2,FALSE)</f>
        <v>Airfares - NZ</v>
      </c>
      <c r="Q301">
        <v>3912010</v>
      </c>
      <c r="U301" t="s">
        <v>237</v>
      </c>
      <c r="V301" s="173">
        <v>44469</v>
      </c>
      <c r="Y301">
        <v>0</v>
      </c>
      <c r="AA301">
        <v>0</v>
      </c>
      <c r="AG301">
        <v>0</v>
      </c>
      <c r="AI301" t="s">
        <v>244</v>
      </c>
      <c r="AL301">
        <v>-382.45</v>
      </c>
      <c r="AM301">
        <v>-382.45</v>
      </c>
      <c r="AN301" t="s">
        <v>238</v>
      </c>
      <c r="AR301" t="s">
        <v>241</v>
      </c>
      <c r="AS301">
        <v>254643</v>
      </c>
      <c r="AT301" t="s">
        <v>262</v>
      </c>
      <c r="AU301">
        <v>9927.0012000000006</v>
      </c>
      <c r="AV301">
        <v>100</v>
      </c>
      <c r="AW301" s="173">
        <v>44469</v>
      </c>
      <c r="AX301" t="s">
        <v>729</v>
      </c>
      <c r="AY301" t="s">
        <v>245</v>
      </c>
    </row>
    <row r="302" spans="1:51" x14ac:dyDescent="0.2">
      <c r="A302">
        <v>3</v>
      </c>
      <c r="B302" s="173">
        <v>44466</v>
      </c>
      <c r="C302" t="s">
        <v>739</v>
      </c>
      <c r="D302" s="174">
        <v>37.979999999999997</v>
      </c>
      <c r="E302" t="s">
        <v>242</v>
      </c>
      <c r="F302" t="s">
        <v>243</v>
      </c>
      <c r="G302" t="s">
        <v>672</v>
      </c>
      <c r="H302">
        <v>1</v>
      </c>
      <c r="I302">
        <v>141000</v>
      </c>
      <c r="J302">
        <v>14630</v>
      </c>
      <c r="K302">
        <v>1</v>
      </c>
      <c r="L302" t="str">
        <f t="shared" si="16"/>
        <v>Debbie WRE</v>
      </c>
      <c r="N302">
        <v>10394337</v>
      </c>
      <c r="O302">
        <v>858</v>
      </c>
      <c r="P302" t="str">
        <f>VLOOKUP(J302,Notes!$L$31:$M$165,2,FALSE)</f>
        <v>Car Hire</v>
      </c>
      <c r="Q302">
        <v>3912010</v>
      </c>
      <c r="U302" t="s">
        <v>237</v>
      </c>
      <c r="V302" s="173">
        <v>44469</v>
      </c>
      <c r="Y302">
        <v>0</v>
      </c>
      <c r="AA302">
        <v>0</v>
      </c>
      <c r="AG302">
        <v>0</v>
      </c>
      <c r="AI302" t="s">
        <v>244</v>
      </c>
      <c r="AL302">
        <v>37.979999999999997</v>
      </c>
      <c r="AM302">
        <v>37.979999999999997</v>
      </c>
      <c r="AN302" t="s">
        <v>238</v>
      </c>
      <c r="AR302" t="s">
        <v>241</v>
      </c>
      <c r="AS302">
        <v>254643</v>
      </c>
      <c r="AT302" t="s">
        <v>262</v>
      </c>
      <c r="AU302">
        <v>9927.0012000000006</v>
      </c>
      <c r="AV302">
        <v>100</v>
      </c>
      <c r="AW302" s="173">
        <v>44469</v>
      </c>
      <c r="AX302" t="s">
        <v>740</v>
      </c>
      <c r="AY302" t="s">
        <v>245</v>
      </c>
    </row>
    <row r="303" spans="1:51" x14ac:dyDescent="0.2">
      <c r="A303">
        <v>3</v>
      </c>
      <c r="B303" s="173">
        <v>44466</v>
      </c>
      <c r="C303" t="s">
        <v>739</v>
      </c>
      <c r="D303" s="174">
        <v>0.83</v>
      </c>
      <c r="E303" t="s">
        <v>242</v>
      </c>
      <c r="F303" t="s">
        <v>243</v>
      </c>
      <c r="G303" t="s">
        <v>672</v>
      </c>
      <c r="H303">
        <v>1</v>
      </c>
      <c r="I303">
        <v>141000</v>
      </c>
      <c r="J303">
        <v>14630</v>
      </c>
      <c r="K303">
        <v>1</v>
      </c>
      <c r="L303" t="str">
        <f t="shared" si="16"/>
        <v>Debbie WRE</v>
      </c>
      <c r="N303">
        <v>10394337</v>
      </c>
      <c r="O303">
        <v>859</v>
      </c>
      <c r="P303" t="str">
        <f>VLOOKUP(J303,Notes!$L$31:$M$165,2,FALSE)</f>
        <v>Car Hire</v>
      </c>
      <c r="Q303">
        <v>3912010</v>
      </c>
      <c r="U303" t="s">
        <v>237</v>
      </c>
      <c r="V303" s="173">
        <v>44469</v>
      </c>
      <c r="Y303">
        <v>0</v>
      </c>
      <c r="AA303">
        <v>0</v>
      </c>
      <c r="AG303">
        <v>0</v>
      </c>
      <c r="AI303" t="s">
        <v>244</v>
      </c>
      <c r="AL303">
        <v>0.83</v>
      </c>
      <c r="AM303">
        <v>0.83</v>
      </c>
      <c r="AN303" t="s">
        <v>238</v>
      </c>
      <c r="AR303" t="s">
        <v>241</v>
      </c>
      <c r="AS303">
        <v>254643</v>
      </c>
      <c r="AT303" t="s">
        <v>262</v>
      </c>
      <c r="AU303">
        <v>9927.0012000000006</v>
      </c>
      <c r="AV303">
        <v>100</v>
      </c>
      <c r="AW303" s="173">
        <v>44469</v>
      </c>
      <c r="AX303" t="s">
        <v>741</v>
      </c>
      <c r="AY303" t="s">
        <v>245</v>
      </c>
    </row>
    <row r="304" spans="1:51" x14ac:dyDescent="0.2">
      <c r="A304">
        <v>3</v>
      </c>
      <c r="B304" s="173">
        <v>44466</v>
      </c>
      <c r="C304" t="s">
        <v>739</v>
      </c>
      <c r="D304" s="174">
        <v>40</v>
      </c>
      <c r="E304" t="s">
        <v>242</v>
      </c>
      <c r="F304" t="s">
        <v>243</v>
      </c>
      <c r="G304" t="s">
        <v>672</v>
      </c>
      <c r="H304">
        <v>1</v>
      </c>
      <c r="I304">
        <v>141000</v>
      </c>
      <c r="J304">
        <v>14630</v>
      </c>
      <c r="K304">
        <v>1</v>
      </c>
      <c r="L304" t="str">
        <f t="shared" si="16"/>
        <v>Debbie WRE</v>
      </c>
      <c r="N304">
        <v>10394337</v>
      </c>
      <c r="O304">
        <v>860</v>
      </c>
      <c r="P304" t="str">
        <f>VLOOKUP(J304,Notes!$L$31:$M$165,2,FALSE)</f>
        <v>Car Hire</v>
      </c>
      <c r="Q304">
        <v>3912010</v>
      </c>
      <c r="U304" t="s">
        <v>237</v>
      </c>
      <c r="V304" s="173">
        <v>44469</v>
      </c>
      <c r="Y304">
        <v>0</v>
      </c>
      <c r="AA304">
        <v>0</v>
      </c>
      <c r="AG304">
        <v>0</v>
      </c>
      <c r="AI304" t="s">
        <v>244</v>
      </c>
      <c r="AL304">
        <v>40</v>
      </c>
      <c r="AM304">
        <v>40</v>
      </c>
      <c r="AN304" t="s">
        <v>238</v>
      </c>
      <c r="AR304" t="s">
        <v>241</v>
      </c>
      <c r="AS304">
        <v>254643</v>
      </c>
      <c r="AT304" t="s">
        <v>262</v>
      </c>
      <c r="AU304">
        <v>9927.0012000000006</v>
      </c>
      <c r="AV304">
        <v>100</v>
      </c>
      <c r="AW304" s="173">
        <v>44469</v>
      </c>
      <c r="AX304" t="s">
        <v>742</v>
      </c>
      <c r="AY304" t="s">
        <v>245</v>
      </c>
    </row>
    <row r="305" spans="1:59" x14ac:dyDescent="0.2">
      <c r="A305" s="177">
        <v>3</v>
      </c>
      <c r="B305" s="178">
        <v>44440</v>
      </c>
      <c r="C305" s="177" t="s">
        <v>686</v>
      </c>
      <c r="D305" s="179">
        <v>-180.32</v>
      </c>
      <c r="E305" s="177" t="s">
        <v>236</v>
      </c>
      <c r="F305" s="177">
        <v>4965</v>
      </c>
      <c r="G305" s="177" t="s">
        <v>398</v>
      </c>
      <c r="H305" s="177">
        <v>1</v>
      </c>
      <c r="I305" s="177">
        <v>141000</v>
      </c>
      <c r="J305" s="177">
        <v>14640</v>
      </c>
      <c r="K305" s="177">
        <v>1</v>
      </c>
      <c r="L305" s="177" t="str">
        <f t="shared" ref="L305:L311" si="17">RIGHT(C305,10)</f>
        <v>BBIE POWER</v>
      </c>
      <c r="N305">
        <v>10325778</v>
      </c>
      <c r="O305">
        <v>70</v>
      </c>
      <c r="P305" t="str">
        <f>VLOOKUP(J305,Notes!$L$31:$M$165,2,FALSE)</f>
        <v>Taxi Fares</v>
      </c>
      <c r="U305" t="s">
        <v>237</v>
      </c>
      <c r="V305" s="173">
        <v>44441</v>
      </c>
      <c r="Y305">
        <v>0</v>
      </c>
      <c r="AA305">
        <v>0</v>
      </c>
      <c r="AG305">
        <v>0</v>
      </c>
      <c r="AL305">
        <v>-180.32</v>
      </c>
      <c r="AM305">
        <v>-180.32</v>
      </c>
      <c r="AN305" t="s">
        <v>238</v>
      </c>
      <c r="BG305" t="s">
        <v>239</v>
      </c>
    </row>
    <row r="306" spans="1:59" x14ac:dyDescent="0.2">
      <c r="A306" s="177">
        <v>3</v>
      </c>
      <c r="B306" s="178">
        <v>44440</v>
      </c>
      <c r="C306" s="177" t="s">
        <v>745</v>
      </c>
      <c r="D306" s="179">
        <v>33.770000000000003</v>
      </c>
      <c r="E306" s="177" t="s">
        <v>242</v>
      </c>
      <c r="F306" s="177" t="s">
        <v>243</v>
      </c>
      <c r="G306" s="177" t="s">
        <v>398</v>
      </c>
      <c r="H306" s="177">
        <v>1</v>
      </c>
      <c r="I306" s="177">
        <v>141000</v>
      </c>
      <c r="J306" s="177">
        <v>14640</v>
      </c>
      <c r="K306" s="177">
        <v>1</v>
      </c>
      <c r="L306" s="177" t="str">
        <f t="shared" si="17"/>
        <v>BBIE POWER</v>
      </c>
      <c r="N306">
        <v>10334749</v>
      </c>
      <c r="O306">
        <v>241</v>
      </c>
      <c r="P306" t="str">
        <f>VLOOKUP(J306,Notes!$L$31:$M$165,2,FALSE)</f>
        <v>Taxi Fares</v>
      </c>
      <c r="Q306">
        <v>3905314</v>
      </c>
      <c r="U306" t="s">
        <v>237</v>
      </c>
      <c r="V306" s="173">
        <v>44446</v>
      </c>
      <c r="Y306">
        <v>0</v>
      </c>
      <c r="AA306">
        <v>0</v>
      </c>
      <c r="AG306">
        <v>0</v>
      </c>
      <c r="AI306" t="s">
        <v>244</v>
      </c>
      <c r="AL306">
        <v>33.770000000000003</v>
      </c>
      <c r="AM306">
        <v>33.770000000000003</v>
      </c>
      <c r="AN306" t="s">
        <v>238</v>
      </c>
      <c r="AR306" t="s">
        <v>241</v>
      </c>
      <c r="AS306">
        <v>43325</v>
      </c>
      <c r="AT306" t="s">
        <v>400</v>
      </c>
      <c r="AU306">
        <v>4374933621</v>
      </c>
      <c r="AV306">
        <v>100</v>
      </c>
      <c r="AW306" s="173">
        <v>44446</v>
      </c>
      <c r="AX306" t="s">
        <v>746</v>
      </c>
      <c r="AY306" t="s">
        <v>245</v>
      </c>
    </row>
    <row r="307" spans="1:59" x14ac:dyDescent="0.2">
      <c r="A307" s="177">
        <v>3</v>
      </c>
      <c r="B307" s="178">
        <v>44440</v>
      </c>
      <c r="C307" s="177" t="s">
        <v>747</v>
      </c>
      <c r="D307" s="179">
        <v>35.39</v>
      </c>
      <c r="E307" s="177" t="s">
        <v>242</v>
      </c>
      <c r="F307" s="177" t="s">
        <v>243</v>
      </c>
      <c r="G307" s="177" t="s">
        <v>398</v>
      </c>
      <c r="H307" s="177">
        <v>1</v>
      </c>
      <c r="I307" s="177">
        <v>141000</v>
      </c>
      <c r="J307" s="177">
        <v>14640</v>
      </c>
      <c r="K307" s="177">
        <v>1</v>
      </c>
      <c r="L307" s="177" t="str">
        <f t="shared" si="17"/>
        <v>BBIE POWER</v>
      </c>
      <c r="N307">
        <v>10334749</v>
      </c>
      <c r="O307">
        <v>242</v>
      </c>
      <c r="P307" t="str">
        <f>VLOOKUP(J307,Notes!$L$31:$M$165,2,FALSE)</f>
        <v>Taxi Fares</v>
      </c>
      <c r="Q307">
        <v>3905314</v>
      </c>
      <c r="U307" t="s">
        <v>237</v>
      </c>
      <c r="V307" s="173">
        <v>44446</v>
      </c>
      <c r="Y307">
        <v>0</v>
      </c>
      <c r="AA307">
        <v>0</v>
      </c>
      <c r="AG307">
        <v>0</v>
      </c>
      <c r="AI307" t="s">
        <v>244</v>
      </c>
      <c r="AL307">
        <v>35.39</v>
      </c>
      <c r="AM307">
        <v>35.39</v>
      </c>
      <c r="AN307" t="s">
        <v>238</v>
      </c>
      <c r="AR307" t="s">
        <v>241</v>
      </c>
      <c r="AS307">
        <v>43325</v>
      </c>
      <c r="AT307" t="s">
        <v>400</v>
      </c>
      <c r="AU307">
        <v>4374933621</v>
      </c>
      <c r="AV307">
        <v>100</v>
      </c>
      <c r="AW307" s="173">
        <v>44446</v>
      </c>
      <c r="AX307" t="s">
        <v>748</v>
      </c>
      <c r="AY307" t="s">
        <v>245</v>
      </c>
    </row>
    <row r="308" spans="1:59" x14ac:dyDescent="0.2">
      <c r="A308" s="177">
        <v>3</v>
      </c>
      <c r="B308" s="178">
        <v>44440</v>
      </c>
      <c r="C308" s="177" t="s">
        <v>749</v>
      </c>
      <c r="D308" s="179">
        <v>47.16</v>
      </c>
      <c r="E308" s="177" t="s">
        <v>242</v>
      </c>
      <c r="F308" s="177" t="s">
        <v>243</v>
      </c>
      <c r="G308" s="177" t="s">
        <v>398</v>
      </c>
      <c r="H308" s="177">
        <v>1</v>
      </c>
      <c r="I308" s="177">
        <v>141000</v>
      </c>
      <c r="J308" s="177">
        <v>14640</v>
      </c>
      <c r="K308" s="177">
        <v>1</v>
      </c>
      <c r="L308" s="177" t="str">
        <f t="shared" si="17"/>
        <v>BBIE POWER</v>
      </c>
      <c r="N308">
        <v>10334749</v>
      </c>
      <c r="O308">
        <v>243</v>
      </c>
      <c r="P308" t="str">
        <f>VLOOKUP(J308,Notes!$L$31:$M$165,2,FALSE)</f>
        <v>Taxi Fares</v>
      </c>
      <c r="Q308">
        <v>3905314</v>
      </c>
      <c r="U308" t="s">
        <v>237</v>
      </c>
      <c r="V308" s="173">
        <v>44446</v>
      </c>
      <c r="Y308">
        <v>0</v>
      </c>
      <c r="AA308">
        <v>0</v>
      </c>
      <c r="AG308">
        <v>0</v>
      </c>
      <c r="AI308" t="s">
        <v>244</v>
      </c>
      <c r="AL308">
        <v>47.16</v>
      </c>
      <c r="AM308">
        <v>47.16</v>
      </c>
      <c r="AN308" t="s">
        <v>238</v>
      </c>
      <c r="AR308" t="s">
        <v>241</v>
      </c>
      <c r="AS308">
        <v>43325</v>
      </c>
      <c r="AT308" t="s">
        <v>400</v>
      </c>
      <c r="AU308">
        <v>4374933621</v>
      </c>
      <c r="AV308">
        <v>100</v>
      </c>
      <c r="AW308" s="173">
        <v>44446</v>
      </c>
      <c r="AX308" t="s">
        <v>750</v>
      </c>
      <c r="AY308" t="s">
        <v>245</v>
      </c>
    </row>
    <row r="309" spans="1:59" x14ac:dyDescent="0.2">
      <c r="A309" s="177">
        <v>3</v>
      </c>
      <c r="B309" s="178">
        <v>44440</v>
      </c>
      <c r="C309" s="177" t="s">
        <v>751</v>
      </c>
      <c r="D309" s="179">
        <v>35.97</v>
      </c>
      <c r="E309" s="177" t="s">
        <v>242</v>
      </c>
      <c r="F309" s="177" t="s">
        <v>243</v>
      </c>
      <c r="G309" s="177" t="s">
        <v>398</v>
      </c>
      <c r="H309" s="177">
        <v>1</v>
      </c>
      <c r="I309" s="177">
        <v>141000</v>
      </c>
      <c r="J309" s="177">
        <v>14640</v>
      </c>
      <c r="K309" s="177">
        <v>1</v>
      </c>
      <c r="L309" s="177" t="str">
        <f t="shared" si="17"/>
        <v>BBIE POWER</v>
      </c>
      <c r="N309">
        <v>10334749</v>
      </c>
      <c r="O309">
        <v>244</v>
      </c>
      <c r="P309" t="str">
        <f>VLOOKUP(J309,Notes!$L$31:$M$165,2,FALSE)</f>
        <v>Taxi Fares</v>
      </c>
      <c r="Q309">
        <v>3905314</v>
      </c>
      <c r="U309" t="s">
        <v>237</v>
      </c>
      <c r="V309" s="173">
        <v>44446</v>
      </c>
      <c r="Y309">
        <v>0</v>
      </c>
      <c r="AA309">
        <v>0</v>
      </c>
      <c r="AG309">
        <v>0</v>
      </c>
      <c r="AI309" t="s">
        <v>244</v>
      </c>
      <c r="AL309">
        <v>35.97</v>
      </c>
      <c r="AM309">
        <v>35.97</v>
      </c>
      <c r="AN309" t="s">
        <v>238</v>
      </c>
      <c r="AR309" t="s">
        <v>241</v>
      </c>
      <c r="AS309">
        <v>43325</v>
      </c>
      <c r="AT309" t="s">
        <v>400</v>
      </c>
      <c r="AU309">
        <v>4374933621</v>
      </c>
      <c r="AV309">
        <v>100</v>
      </c>
      <c r="AW309" s="173">
        <v>44446</v>
      </c>
      <c r="AX309" t="s">
        <v>752</v>
      </c>
      <c r="AY309" t="s">
        <v>245</v>
      </c>
    </row>
    <row r="310" spans="1:59" x14ac:dyDescent="0.2">
      <c r="A310" s="177">
        <v>3</v>
      </c>
      <c r="B310" s="178">
        <v>44440</v>
      </c>
      <c r="C310" s="177" t="s">
        <v>753</v>
      </c>
      <c r="D310" s="179">
        <v>13.2</v>
      </c>
      <c r="E310" s="177" t="s">
        <v>242</v>
      </c>
      <c r="F310" s="177" t="s">
        <v>243</v>
      </c>
      <c r="G310" s="177" t="s">
        <v>398</v>
      </c>
      <c r="H310" s="177">
        <v>1</v>
      </c>
      <c r="I310" s="177">
        <v>141000</v>
      </c>
      <c r="J310" s="177">
        <v>14640</v>
      </c>
      <c r="K310" s="177">
        <v>1</v>
      </c>
      <c r="L310" s="177" t="str">
        <f t="shared" si="17"/>
        <v>BBIE POWER</v>
      </c>
      <c r="N310">
        <v>10334749</v>
      </c>
      <c r="O310">
        <v>245</v>
      </c>
      <c r="P310" t="str">
        <f>VLOOKUP(J310,Notes!$L$31:$M$165,2,FALSE)</f>
        <v>Taxi Fares</v>
      </c>
      <c r="Q310">
        <v>3905314</v>
      </c>
      <c r="U310" t="s">
        <v>237</v>
      </c>
      <c r="V310" s="173">
        <v>44446</v>
      </c>
      <c r="Y310">
        <v>0</v>
      </c>
      <c r="AA310">
        <v>0</v>
      </c>
      <c r="AG310">
        <v>0</v>
      </c>
      <c r="AI310" t="s">
        <v>244</v>
      </c>
      <c r="AL310">
        <v>13.2</v>
      </c>
      <c r="AM310">
        <v>13.2</v>
      </c>
      <c r="AN310" t="s">
        <v>238</v>
      </c>
      <c r="AR310" t="s">
        <v>241</v>
      </c>
      <c r="AS310">
        <v>43325</v>
      </c>
      <c r="AT310" t="s">
        <v>400</v>
      </c>
      <c r="AU310">
        <v>4374933621</v>
      </c>
      <c r="AV310">
        <v>100</v>
      </c>
      <c r="AW310" s="173">
        <v>44446</v>
      </c>
      <c r="AX310" t="s">
        <v>754</v>
      </c>
      <c r="AY310" t="s">
        <v>245</v>
      </c>
    </row>
    <row r="311" spans="1:59" x14ac:dyDescent="0.2">
      <c r="A311" s="177">
        <v>3</v>
      </c>
      <c r="B311" s="178">
        <v>44440</v>
      </c>
      <c r="C311" s="177" t="s">
        <v>755</v>
      </c>
      <c r="D311" s="179">
        <v>14.83</v>
      </c>
      <c r="E311" s="177" t="s">
        <v>242</v>
      </c>
      <c r="F311" s="177" t="s">
        <v>243</v>
      </c>
      <c r="G311" s="177" t="s">
        <v>398</v>
      </c>
      <c r="H311" s="177">
        <v>1</v>
      </c>
      <c r="I311" s="177">
        <v>141000</v>
      </c>
      <c r="J311" s="177">
        <v>14640</v>
      </c>
      <c r="K311" s="177">
        <v>1</v>
      </c>
      <c r="L311" s="177" t="str">
        <f t="shared" si="17"/>
        <v>BBIE POWER</v>
      </c>
      <c r="N311">
        <v>10334749</v>
      </c>
      <c r="O311">
        <v>246</v>
      </c>
      <c r="P311" t="str">
        <f>VLOOKUP(J311,Notes!$L$31:$M$165,2,FALSE)</f>
        <v>Taxi Fares</v>
      </c>
      <c r="Q311">
        <v>3905314</v>
      </c>
      <c r="U311" t="s">
        <v>237</v>
      </c>
      <c r="V311" s="173">
        <v>44446</v>
      </c>
      <c r="Y311">
        <v>0</v>
      </c>
      <c r="AA311">
        <v>0</v>
      </c>
      <c r="AG311">
        <v>0</v>
      </c>
      <c r="AI311" t="s">
        <v>244</v>
      </c>
      <c r="AL311">
        <v>14.83</v>
      </c>
      <c r="AM311">
        <v>14.83</v>
      </c>
      <c r="AN311" t="s">
        <v>238</v>
      </c>
      <c r="AR311" t="s">
        <v>241</v>
      </c>
      <c r="AS311">
        <v>43325</v>
      </c>
      <c r="AT311" t="s">
        <v>400</v>
      </c>
      <c r="AU311">
        <v>4374933621</v>
      </c>
      <c r="AV311">
        <v>100</v>
      </c>
      <c r="AW311" s="173">
        <v>44446</v>
      </c>
      <c r="AX311" t="s">
        <v>756</v>
      </c>
      <c r="AY311" t="s">
        <v>245</v>
      </c>
    </row>
    <row r="312" spans="1:59" x14ac:dyDescent="0.2">
      <c r="D312"/>
    </row>
    <row r="313" spans="1:59" x14ac:dyDescent="0.2">
      <c r="A313" t="s">
        <v>185</v>
      </c>
      <c r="B313" t="s">
        <v>186</v>
      </c>
      <c r="C313" t="s">
        <v>187</v>
      </c>
      <c r="D313" t="s">
        <v>188</v>
      </c>
      <c r="E313" t="s">
        <v>189</v>
      </c>
      <c r="F313" t="s">
        <v>190</v>
      </c>
      <c r="G313" t="s">
        <v>191</v>
      </c>
      <c r="H313" t="s">
        <v>192</v>
      </c>
      <c r="I313" t="s">
        <v>193</v>
      </c>
      <c r="J313" t="s">
        <v>194</v>
      </c>
      <c r="K313" t="s">
        <v>195</v>
      </c>
      <c r="L313" t="s">
        <v>196</v>
      </c>
      <c r="M313" t="s">
        <v>197</v>
      </c>
      <c r="N313" t="s">
        <v>198</v>
      </c>
      <c r="O313" t="s">
        <v>199</v>
      </c>
      <c r="P313" t="s">
        <v>200</v>
      </c>
      <c r="Q313" t="s">
        <v>201</v>
      </c>
      <c r="R313" t="s">
        <v>202</v>
      </c>
      <c r="S313" t="s">
        <v>203</v>
      </c>
      <c r="T313" t="s">
        <v>204</v>
      </c>
      <c r="U313" t="s">
        <v>205</v>
      </c>
      <c r="V313" t="s">
        <v>206</v>
      </c>
      <c r="W313" t="s">
        <v>207</v>
      </c>
      <c r="X313" t="s">
        <v>208</v>
      </c>
      <c r="Y313" t="s">
        <v>209</v>
      </c>
      <c r="Z313" t="s">
        <v>210</v>
      </c>
      <c r="AA313" t="s">
        <v>211</v>
      </c>
      <c r="AB313" t="s">
        <v>212</v>
      </c>
      <c r="AC313" t="s">
        <v>213</v>
      </c>
      <c r="AD313" t="s">
        <v>187</v>
      </c>
      <c r="AE313" t="s">
        <v>214</v>
      </c>
      <c r="AF313" t="s">
        <v>215</v>
      </c>
      <c r="AG313" t="s">
        <v>216</v>
      </c>
      <c r="AH313" t="s">
        <v>217</v>
      </c>
      <c r="AI313" t="s">
        <v>218</v>
      </c>
      <c r="AJ313" t="s">
        <v>219</v>
      </c>
      <c r="AK313" t="s">
        <v>220</v>
      </c>
      <c r="AL313" t="s">
        <v>221</v>
      </c>
      <c r="AM313" t="s">
        <v>222</v>
      </c>
      <c r="AN313" t="s">
        <v>223</v>
      </c>
      <c r="AO313" t="s">
        <v>224</v>
      </c>
      <c r="AP313" t="s">
        <v>225</v>
      </c>
      <c r="AQ313" t="s">
        <v>226</v>
      </c>
      <c r="AR313" t="s">
        <v>227</v>
      </c>
      <c r="AS313" t="s">
        <v>223</v>
      </c>
      <c r="AT313" t="s">
        <v>228</v>
      </c>
      <c r="AU313" t="s">
        <v>229</v>
      </c>
      <c r="AV313" t="s">
        <v>230</v>
      </c>
      <c r="AW313" t="s">
        <v>231</v>
      </c>
      <c r="AX313" t="s">
        <v>232</v>
      </c>
      <c r="AY313" t="s">
        <v>233</v>
      </c>
      <c r="AZ313" t="s">
        <v>227</v>
      </c>
      <c r="BA313" t="s">
        <v>192</v>
      </c>
      <c r="BB313" t="s">
        <v>193</v>
      </c>
      <c r="BC313" t="s">
        <v>194</v>
      </c>
      <c r="BD313" t="s">
        <v>195</v>
      </c>
      <c r="BE313" t="s">
        <v>188</v>
      </c>
      <c r="BF313" t="s">
        <v>234</v>
      </c>
      <c r="BG313" t="s">
        <v>235</v>
      </c>
    </row>
    <row r="314" spans="1:59" x14ac:dyDescent="0.2">
      <c r="A314">
        <v>4</v>
      </c>
      <c r="B314" s="173">
        <v>44470</v>
      </c>
      <c r="C314" t="s">
        <v>720</v>
      </c>
      <c r="D314" s="179">
        <v>-22.06</v>
      </c>
      <c r="E314" t="s">
        <v>236</v>
      </c>
      <c r="F314">
        <v>5003</v>
      </c>
      <c r="G314" t="s">
        <v>248</v>
      </c>
      <c r="H314">
        <v>1</v>
      </c>
      <c r="I314">
        <v>141000</v>
      </c>
      <c r="J314">
        <v>14016</v>
      </c>
      <c r="K314">
        <v>1</v>
      </c>
      <c r="L314" t="str">
        <f t="shared" ref="L314:L329" si="18">RIGHT(C314,10)</f>
        <v>13 dpowe99</v>
      </c>
      <c r="N314">
        <v>10397566</v>
      </c>
      <c r="O314">
        <v>1523</v>
      </c>
      <c r="P314" t="str">
        <f>VLOOKUP(J314,Notes!$L$31:$M$1650,2,FALSE)</f>
        <v>Phone - Cellular (All Costs)</v>
      </c>
      <c r="U314" t="s">
        <v>237</v>
      </c>
      <c r="V314" s="173">
        <v>44470</v>
      </c>
      <c r="Y314">
        <v>0</v>
      </c>
      <c r="AA314">
        <v>0</v>
      </c>
      <c r="AG314">
        <v>0</v>
      </c>
      <c r="AL314">
        <v>-22.06</v>
      </c>
      <c r="AM314">
        <v>-22.06</v>
      </c>
      <c r="AN314" t="s">
        <v>238</v>
      </c>
      <c r="BG314" t="s">
        <v>239</v>
      </c>
    </row>
    <row r="315" spans="1:59" x14ac:dyDescent="0.2">
      <c r="A315">
        <v>4</v>
      </c>
      <c r="B315" s="173">
        <v>44470</v>
      </c>
      <c r="C315" t="s">
        <v>721</v>
      </c>
      <c r="D315" s="179">
        <v>-10</v>
      </c>
      <c r="E315" t="s">
        <v>236</v>
      </c>
      <c r="F315">
        <v>5003</v>
      </c>
      <c r="G315" t="s">
        <v>248</v>
      </c>
      <c r="H315">
        <v>1</v>
      </c>
      <c r="I315">
        <v>141000</v>
      </c>
      <c r="J315">
        <v>14016</v>
      </c>
      <c r="K315">
        <v>1</v>
      </c>
      <c r="L315" t="str">
        <f t="shared" si="18"/>
        <v>1 dpowe999</v>
      </c>
      <c r="N315">
        <v>10397566</v>
      </c>
      <c r="O315">
        <v>3591</v>
      </c>
      <c r="P315" t="str">
        <f>VLOOKUP(J315,Notes!$L$31:$M$1650,2,FALSE)</f>
        <v>Phone - Cellular (All Costs)</v>
      </c>
      <c r="U315" t="s">
        <v>237</v>
      </c>
      <c r="V315" s="173">
        <v>44470</v>
      </c>
      <c r="Y315">
        <v>0</v>
      </c>
      <c r="AA315">
        <v>0</v>
      </c>
      <c r="AG315">
        <v>0</v>
      </c>
      <c r="AL315">
        <v>-10</v>
      </c>
      <c r="AM315">
        <v>-10</v>
      </c>
      <c r="AN315" t="s">
        <v>238</v>
      </c>
      <c r="BG315" t="s">
        <v>239</v>
      </c>
    </row>
    <row r="316" spans="1:59" x14ac:dyDescent="0.2">
      <c r="A316">
        <v>4</v>
      </c>
      <c r="B316" s="173">
        <v>44470</v>
      </c>
      <c r="C316" t="s">
        <v>722</v>
      </c>
      <c r="D316" s="179">
        <v>-10</v>
      </c>
      <c r="E316" t="s">
        <v>236</v>
      </c>
      <c r="F316">
        <v>5003</v>
      </c>
      <c r="G316" t="s">
        <v>248</v>
      </c>
      <c r="H316">
        <v>1</v>
      </c>
      <c r="I316">
        <v>141000</v>
      </c>
      <c r="J316">
        <v>14016</v>
      </c>
      <c r="K316">
        <v>1</v>
      </c>
      <c r="L316" t="str">
        <f t="shared" si="18"/>
        <v>8 dpowe999</v>
      </c>
      <c r="N316">
        <v>10397566</v>
      </c>
      <c r="O316">
        <v>3834</v>
      </c>
      <c r="P316" t="str">
        <f>VLOOKUP(J316,Notes!$L$31:$M$1650,2,FALSE)</f>
        <v>Phone - Cellular (All Costs)</v>
      </c>
      <c r="U316" t="s">
        <v>237</v>
      </c>
      <c r="V316" s="173">
        <v>44470</v>
      </c>
      <c r="Y316">
        <v>0</v>
      </c>
      <c r="AA316">
        <v>0</v>
      </c>
      <c r="AG316">
        <v>0</v>
      </c>
      <c r="AL316">
        <v>-10</v>
      </c>
      <c r="AM316">
        <v>-10</v>
      </c>
      <c r="AN316" t="s">
        <v>238</v>
      </c>
      <c r="BG316" t="s">
        <v>239</v>
      </c>
    </row>
    <row r="317" spans="1:59" x14ac:dyDescent="0.2">
      <c r="A317">
        <v>4</v>
      </c>
      <c r="B317" s="173">
        <v>44470</v>
      </c>
      <c r="C317" t="s">
        <v>723</v>
      </c>
      <c r="D317" s="179">
        <v>-10</v>
      </c>
      <c r="E317" t="s">
        <v>236</v>
      </c>
      <c r="F317">
        <v>5003</v>
      </c>
      <c r="G317" t="s">
        <v>248</v>
      </c>
      <c r="H317">
        <v>1</v>
      </c>
      <c r="I317">
        <v>141000</v>
      </c>
      <c r="J317">
        <v>14016</v>
      </c>
      <c r="K317">
        <v>1</v>
      </c>
      <c r="L317" t="str">
        <f t="shared" si="18"/>
        <v>191 dpowe0</v>
      </c>
      <c r="N317">
        <v>10397566</v>
      </c>
      <c r="O317">
        <v>4972</v>
      </c>
      <c r="P317" t="str">
        <f>VLOOKUP(J317,Notes!$L$31:$M$1650,2,FALSE)</f>
        <v>Phone - Cellular (All Costs)</v>
      </c>
      <c r="U317" t="s">
        <v>237</v>
      </c>
      <c r="V317" s="173">
        <v>44470</v>
      </c>
      <c r="Y317">
        <v>0</v>
      </c>
      <c r="AA317">
        <v>0</v>
      </c>
      <c r="AG317">
        <v>0</v>
      </c>
      <c r="AL317">
        <v>-10</v>
      </c>
      <c r="AM317">
        <v>-10</v>
      </c>
      <c r="AN317" t="s">
        <v>238</v>
      </c>
      <c r="BG317" t="s">
        <v>239</v>
      </c>
    </row>
    <row r="318" spans="1:59" x14ac:dyDescent="0.2">
      <c r="A318">
        <v>4</v>
      </c>
      <c r="B318" s="173">
        <v>44497</v>
      </c>
      <c r="C318" t="s">
        <v>775</v>
      </c>
      <c r="D318" s="179">
        <v>10</v>
      </c>
      <c r="E318" t="s">
        <v>240</v>
      </c>
      <c r="F318">
        <v>5023</v>
      </c>
      <c r="G318" t="s">
        <v>774</v>
      </c>
      <c r="H318">
        <v>1</v>
      </c>
      <c r="I318">
        <v>141000</v>
      </c>
      <c r="J318">
        <v>14016</v>
      </c>
      <c r="K318">
        <v>1</v>
      </c>
      <c r="L318" t="str">
        <f t="shared" si="18"/>
        <v>1 dpowe006</v>
      </c>
      <c r="N318">
        <v>10462856</v>
      </c>
      <c r="O318">
        <v>954</v>
      </c>
      <c r="P318" t="str">
        <f>VLOOKUP(J318,Notes!$L$31:$M$1650,2,FALSE)</f>
        <v>Phone - Cellular (All Costs)</v>
      </c>
      <c r="U318" t="s">
        <v>237</v>
      </c>
      <c r="V318" s="173">
        <v>44497</v>
      </c>
      <c r="Y318">
        <v>0</v>
      </c>
      <c r="AA318">
        <v>0</v>
      </c>
      <c r="AG318">
        <v>0</v>
      </c>
      <c r="AL318">
        <v>10</v>
      </c>
      <c r="AM318">
        <v>10</v>
      </c>
      <c r="AN318" t="s">
        <v>238</v>
      </c>
      <c r="BG318" t="s">
        <v>239</v>
      </c>
    </row>
    <row r="319" spans="1:59" x14ac:dyDescent="0.2">
      <c r="A319">
        <v>4</v>
      </c>
      <c r="B319" s="173">
        <v>44497</v>
      </c>
      <c r="C319" t="s">
        <v>776</v>
      </c>
      <c r="D319" s="179">
        <v>10</v>
      </c>
      <c r="E319" t="s">
        <v>240</v>
      </c>
      <c r="F319">
        <v>5023</v>
      </c>
      <c r="G319" t="s">
        <v>774</v>
      </c>
      <c r="H319">
        <v>1</v>
      </c>
      <c r="I319">
        <v>141000</v>
      </c>
      <c r="J319">
        <v>14016</v>
      </c>
      <c r="K319">
        <v>1</v>
      </c>
      <c r="L319" t="str">
        <f t="shared" si="18"/>
        <v>1 dpowe006</v>
      </c>
      <c r="N319">
        <v>10462856</v>
      </c>
      <c r="O319">
        <v>2516</v>
      </c>
      <c r="P319" t="str">
        <f>VLOOKUP(J319,Notes!$L$31:$M$1650,2,FALSE)</f>
        <v>Phone - Cellular (All Costs)</v>
      </c>
      <c r="U319" t="s">
        <v>237</v>
      </c>
      <c r="V319" s="173">
        <v>44497</v>
      </c>
      <c r="Y319">
        <v>0</v>
      </c>
      <c r="AA319">
        <v>0</v>
      </c>
      <c r="AG319">
        <v>0</v>
      </c>
      <c r="AL319">
        <v>10</v>
      </c>
      <c r="AM319">
        <v>10</v>
      </c>
      <c r="AN319" t="s">
        <v>238</v>
      </c>
      <c r="BG319" t="s">
        <v>239</v>
      </c>
    </row>
    <row r="320" spans="1:59" x14ac:dyDescent="0.2">
      <c r="A320">
        <v>4</v>
      </c>
      <c r="B320" s="173">
        <v>44497</v>
      </c>
      <c r="C320" t="s">
        <v>777</v>
      </c>
      <c r="D320" s="179">
        <v>10</v>
      </c>
      <c r="E320" t="s">
        <v>240</v>
      </c>
      <c r="F320">
        <v>5023</v>
      </c>
      <c r="G320" t="s">
        <v>774</v>
      </c>
      <c r="H320">
        <v>1</v>
      </c>
      <c r="I320">
        <v>141000</v>
      </c>
      <c r="J320">
        <v>14016</v>
      </c>
      <c r="K320">
        <v>1</v>
      </c>
      <c r="L320" t="str">
        <f t="shared" si="18"/>
        <v>8 dpowe006</v>
      </c>
      <c r="N320">
        <v>10462856</v>
      </c>
      <c r="O320">
        <v>2760</v>
      </c>
      <c r="P320" t="str">
        <f>VLOOKUP(J320,Notes!$L$31:$M$1650,2,FALSE)</f>
        <v>Phone - Cellular (All Costs)</v>
      </c>
      <c r="U320" t="s">
        <v>237</v>
      </c>
      <c r="V320" s="173">
        <v>44497</v>
      </c>
      <c r="Y320">
        <v>0</v>
      </c>
      <c r="AA320">
        <v>0</v>
      </c>
      <c r="AG320">
        <v>0</v>
      </c>
      <c r="AL320">
        <v>10</v>
      </c>
      <c r="AM320">
        <v>10</v>
      </c>
      <c r="AN320" t="s">
        <v>238</v>
      </c>
      <c r="BG320" t="s">
        <v>239</v>
      </c>
    </row>
    <row r="321" spans="1:59" x14ac:dyDescent="0.2">
      <c r="A321">
        <v>4</v>
      </c>
      <c r="B321" s="173">
        <v>44497</v>
      </c>
      <c r="C321" t="s">
        <v>778</v>
      </c>
      <c r="D321" s="179">
        <v>25.61</v>
      </c>
      <c r="E321" t="s">
        <v>240</v>
      </c>
      <c r="F321">
        <v>5023</v>
      </c>
      <c r="G321" t="s">
        <v>774</v>
      </c>
      <c r="H321">
        <v>1</v>
      </c>
      <c r="I321">
        <v>141000</v>
      </c>
      <c r="J321">
        <v>14016</v>
      </c>
      <c r="K321">
        <v>1</v>
      </c>
      <c r="L321" t="str">
        <f t="shared" si="18"/>
        <v>3 dpowe006</v>
      </c>
      <c r="N321">
        <v>10462856</v>
      </c>
      <c r="O321">
        <v>4392</v>
      </c>
      <c r="P321" t="str">
        <f>VLOOKUP(J321,Notes!$L$31:$M$1650,2,FALSE)</f>
        <v>Phone - Cellular (All Costs)</v>
      </c>
      <c r="U321" t="s">
        <v>237</v>
      </c>
      <c r="V321" s="173">
        <v>44497</v>
      </c>
      <c r="Y321">
        <v>0</v>
      </c>
      <c r="AA321">
        <v>0</v>
      </c>
      <c r="AG321">
        <v>0</v>
      </c>
      <c r="AL321">
        <v>25.61</v>
      </c>
      <c r="AM321">
        <v>25.61</v>
      </c>
      <c r="AN321" t="s">
        <v>238</v>
      </c>
      <c r="BG321" t="s">
        <v>239</v>
      </c>
    </row>
    <row r="322" spans="1:59" x14ac:dyDescent="0.2">
      <c r="A322">
        <v>4</v>
      </c>
      <c r="B322" s="173">
        <v>44498</v>
      </c>
      <c r="C322" t="s">
        <v>780</v>
      </c>
      <c r="D322" s="179">
        <v>10</v>
      </c>
      <c r="E322" t="s">
        <v>236</v>
      </c>
      <c r="F322">
        <v>5025</v>
      </c>
      <c r="G322" t="s">
        <v>779</v>
      </c>
      <c r="H322">
        <v>1</v>
      </c>
      <c r="I322">
        <v>141000</v>
      </c>
      <c r="J322">
        <v>14016</v>
      </c>
      <c r="K322">
        <v>1</v>
      </c>
      <c r="L322" t="str">
        <f t="shared" si="18"/>
        <v>1 dpowe006</v>
      </c>
      <c r="N322">
        <v>10466356</v>
      </c>
      <c r="O322">
        <v>954</v>
      </c>
      <c r="P322" t="str">
        <f>VLOOKUP(J322,Notes!$L$31:$M$1650,2,FALSE)</f>
        <v>Phone - Cellular (All Costs)</v>
      </c>
      <c r="U322" t="s">
        <v>237</v>
      </c>
      <c r="V322" s="173">
        <v>44498</v>
      </c>
      <c r="Y322">
        <v>0</v>
      </c>
      <c r="AA322">
        <v>0</v>
      </c>
      <c r="AG322">
        <v>0</v>
      </c>
      <c r="AL322">
        <v>10</v>
      </c>
      <c r="AM322">
        <v>10</v>
      </c>
      <c r="AN322" t="s">
        <v>238</v>
      </c>
      <c r="BG322" t="s">
        <v>239</v>
      </c>
    </row>
    <row r="323" spans="1:59" x14ac:dyDescent="0.2">
      <c r="A323">
        <v>4</v>
      </c>
      <c r="B323" s="173">
        <v>44498</v>
      </c>
      <c r="C323" t="s">
        <v>781</v>
      </c>
      <c r="D323" s="179">
        <v>10</v>
      </c>
      <c r="E323" t="s">
        <v>236</v>
      </c>
      <c r="F323">
        <v>5025</v>
      </c>
      <c r="G323" t="s">
        <v>779</v>
      </c>
      <c r="H323">
        <v>1</v>
      </c>
      <c r="I323">
        <v>141000</v>
      </c>
      <c r="J323">
        <v>14016</v>
      </c>
      <c r="K323">
        <v>1</v>
      </c>
      <c r="L323" t="str">
        <f t="shared" si="18"/>
        <v>1 dpowe006</v>
      </c>
      <c r="N323">
        <v>10466356</v>
      </c>
      <c r="O323">
        <v>2516</v>
      </c>
      <c r="P323" t="str">
        <f>VLOOKUP(J323,Notes!$L$31:$M$1650,2,FALSE)</f>
        <v>Phone - Cellular (All Costs)</v>
      </c>
      <c r="U323" t="s">
        <v>237</v>
      </c>
      <c r="V323" s="173">
        <v>44498</v>
      </c>
      <c r="Y323">
        <v>0</v>
      </c>
      <c r="AA323">
        <v>0</v>
      </c>
      <c r="AG323">
        <v>0</v>
      </c>
      <c r="AL323">
        <v>10</v>
      </c>
      <c r="AM323">
        <v>10</v>
      </c>
      <c r="AN323" t="s">
        <v>238</v>
      </c>
      <c r="BG323" t="s">
        <v>239</v>
      </c>
    </row>
    <row r="324" spans="1:59" x14ac:dyDescent="0.2">
      <c r="A324">
        <v>4</v>
      </c>
      <c r="B324" s="173">
        <v>44498</v>
      </c>
      <c r="C324" t="s">
        <v>782</v>
      </c>
      <c r="D324" s="179">
        <v>10</v>
      </c>
      <c r="E324" t="s">
        <v>236</v>
      </c>
      <c r="F324">
        <v>5025</v>
      </c>
      <c r="G324" t="s">
        <v>779</v>
      </c>
      <c r="H324">
        <v>1</v>
      </c>
      <c r="I324">
        <v>141000</v>
      </c>
      <c r="J324">
        <v>14016</v>
      </c>
      <c r="K324">
        <v>1</v>
      </c>
      <c r="L324" t="str">
        <f t="shared" si="18"/>
        <v>8 dpowe006</v>
      </c>
      <c r="N324">
        <v>10466356</v>
      </c>
      <c r="O324">
        <v>2760</v>
      </c>
      <c r="P324" t="str">
        <f>VLOOKUP(J324,Notes!$L$31:$M$1650,2,FALSE)</f>
        <v>Phone - Cellular (All Costs)</v>
      </c>
      <c r="U324" t="s">
        <v>237</v>
      </c>
      <c r="V324" s="173">
        <v>44498</v>
      </c>
      <c r="Y324">
        <v>0</v>
      </c>
      <c r="AA324">
        <v>0</v>
      </c>
      <c r="AG324">
        <v>0</v>
      </c>
      <c r="AL324">
        <v>10</v>
      </c>
      <c r="AM324">
        <v>10</v>
      </c>
      <c r="AN324" t="s">
        <v>238</v>
      </c>
      <c r="BG324" t="s">
        <v>239</v>
      </c>
    </row>
    <row r="325" spans="1:59" x14ac:dyDescent="0.2">
      <c r="A325">
        <v>4</v>
      </c>
      <c r="B325" s="173">
        <v>44498</v>
      </c>
      <c r="C325" t="s">
        <v>783</v>
      </c>
      <c r="D325" s="179">
        <v>25.61</v>
      </c>
      <c r="E325" t="s">
        <v>236</v>
      </c>
      <c r="F325">
        <v>5025</v>
      </c>
      <c r="G325" t="s">
        <v>779</v>
      </c>
      <c r="H325">
        <v>1</v>
      </c>
      <c r="I325">
        <v>141000</v>
      </c>
      <c r="J325">
        <v>14016</v>
      </c>
      <c r="K325">
        <v>1</v>
      </c>
      <c r="L325" t="str">
        <f t="shared" si="18"/>
        <v>3 dpowe006</v>
      </c>
      <c r="N325">
        <v>10466356</v>
      </c>
      <c r="O325">
        <v>4392</v>
      </c>
      <c r="P325" t="str">
        <f>VLOOKUP(J325,Notes!$L$31:$M$1650,2,FALSE)</f>
        <v>Phone - Cellular (All Costs)</v>
      </c>
      <c r="U325" t="s">
        <v>237</v>
      </c>
      <c r="V325" s="173">
        <v>44498</v>
      </c>
      <c r="Y325">
        <v>0</v>
      </c>
      <c r="AA325">
        <v>0</v>
      </c>
      <c r="AG325">
        <v>0</v>
      </c>
      <c r="AL325">
        <v>25.61</v>
      </c>
      <c r="AM325">
        <v>25.61</v>
      </c>
      <c r="AN325" t="s">
        <v>238</v>
      </c>
      <c r="BG325" t="s">
        <v>239</v>
      </c>
    </row>
    <row r="326" spans="1:59" x14ac:dyDescent="0.2">
      <c r="A326">
        <v>4</v>
      </c>
      <c r="B326" s="173">
        <v>44479</v>
      </c>
      <c r="C326" t="s">
        <v>638</v>
      </c>
      <c r="D326">
        <v>10</v>
      </c>
      <c r="E326" t="s">
        <v>242</v>
      </c>
      <c r="F326" t="s">
        <v>243</v>
      </c>
      <c r="G326" t="s">
        <v>672</v>
      </c>
      <c r="H326">
        <v>1</v>
      </c>
      <c r="I326">
        <v>141000</v>
      </c>
      <c r="J326">
        <v>14610</v>
      </c>
      <c r="K326">
        <v>1</v>
      </c>
      <c r="L326" t="str">
        <f t="shared" si="18"/>
        <v>04/11/2021</v>
      </c>
      <c r="N326">
        <v>10466339</v>
      </c>
      <c r="O326">
        <v>250</v>
      </c>
      <c r="P326" t="str">
        <f>VLOOKUP(J326,Notes!$L$31:$M$1650,2,FALSE)</f>
        <v>Airfares - NZ</v>
      </c>
      <c r="Q326">
        <v>3919784</v>
      </c>
      <c r="U326" t="s">
        <v>237</v>
      </c>
      <c r="V326" s="173">
        <v>44498</v>
      </c>
      <c r="Y326">
        <v>0</v>
      </c>
      <c r="AA326">
        <v>0</v>
      </c>
      <c r="AG326">
        <v>0</v>
      </c>
      <c r="AI326" t="s">
        <v>244</v>
      </c>
      <c r="AL326">
        <v>10</v>
      </c>
      <c r="AM326">
        <v>10</v>
      </c>
      <c r="AN326" t="s">
        <v>238</v>
      </c>
      <c r="AR326" t="s">
        <v>241</v>
      </c>
      <c r="AS326">
        <v>254643</v>
      </c>
      <c r="AT326" t="s">
        <v>262</v>
      </c>
      <c r="AU326">
        <v>10013.0018</v>
      </c>
      <c r="AV326">
        <v>100</v>
      </c>
      <c r="AW326" s="173">
        <v>44498</v>
      </c>
      <c r="AX326" t="s">
        <v>784</v>
      </c>
      <c r="AY326" t="s">
        <v>245</v>
      </c>
    </row>
    <row r="327" spans="1:59" x14ac:dyDescent="0.2">
      <c r="A327">
        <v>4</v>
      </c>
      <c r="B327" s="173">
        <v>44479</v>
      </c>
      <c r="C327" t="s">
        <v>785</v>
      </c>
      <c r="D327">
        <v>10</v>
      </c>
      <c r="E327" t="s">
        <v>242</v>
      </c>
      <c r="F327" t="s">
        <v>243</v>
      </c>
      <c r="G327" t="s">
        <v>672</v>
      </c>
      <c r="H327">
        <v>1</v>
      </c>
      <c r="I327">
        <v>141000</v>
      </c>
      <c r="J327">
        <v>14610</v>
      </c>
      <c r="K327">
        <v>1</v>
      </c>
      <c r="L327" t="str">
        <f t="shared" si="18"/>
        <v>11/11/2021</v>
      </c>
      <c r="N327">
        <v>10466339</v>
      </c>
      <c r="O327">
        <v>251</v>
      </c>
      <c r="P327" t="str">
        <f>VLOOKUP(J327,Notes!$L$31:$M$1650,2,FALSE)</f>
        <v>Airfares - NZ</v>
      </c>
      <c r="Q327">
        <v>3919784</v>
      </c>
      <c r="U327" t="s">
        <v>237</v>
      </c>
      <c r="V327" s="173">
        <v>44498</v>
      </c>
      <c r="Y327">
        <v>0</v>
      </c>
      <c r="AA327">
        <v>0</v>
      </c>
      <c r="AG327">
        <v>0</v>
      </c>
      <c r="AI327" t="s">
        <v>244</v>
      </c>
      <c r="AL327">
        <v>10</v>
      </c>
      <c r="AM327">
        <v>10</v>
      </c>
      <c r="AN327" t="s">
        <v>238</v>
      </c>
      <c r="AR327" t="s">
        <v>241</v>
      </c>
      <c r="AS327">
        <v>254643</v>
      </c>
      <c r="AT327" t="s">
        <v>262</v>
      </c>
      <c r="AU327">
        <v>10013.0018</v>
      </c>
      <c r="AV327">
        <v>100</v>
      </c>
      <c r="AW327" s="173">
        <v>44498</v>
      </c>
      <c r="AX327" t="s">
        <v>786</v>
      </c>
      <c r="AY327" t="s">
        <v>245</v>
      </c>
    </row>
    <row r="328" spans="1:59" x14ac:dyDescent="0.2">
      <c r="A328">
        <v>4</v>
      </c>
      <c r="B328" s="173">
        <v>44479</v>
      </c>
      <c r="C328" t="s">
        <v>785</v>
      </c>
      <c r="D328">
        <v>5.85</v>
      </c>
      <c r="E328" t="s">
        <v>242</v>
      </c>
      <c r="F328" t="s">
        <v>243</v>
      </c>
      <c r="G328" t="s">
        <v>672</v>
      </c>
      <c r="H328">
        <v>1</v>
      </c>
      <c r="I328">
        <v>141000</v>
      </c>
      <c r="J328">
        <v>14620</v>
      </c>
      <c r="K328">
        <v>1</v>
      </c>
      <c r="L328" t="str">
        <f t="shared" si="18"/>
        <v>11/11/2021</v>
      </c>
      <c r="N328">
        <v>10466339</v>
      </c>
      <c r="O328">
        <v>252</v>
      </c>
      <c r="P328" t="str">
        <f>VLOOKUP(J328,Notes!$L$31:$M$1650,2,FALSE)</f>
        <v>Accommodation - NZ</v>
      </c>
      <c r="Q328">
        <v>3919784</v>
      </c>
      <c r="U328" t="s">
        <v>237</v>
      </c>
      <c r="V328" s="173">
        <v>44498</v>
      </c>
      <c r="Y328">
        <v>0</v>
      </c>
      <c r="AA328">
        <v>0</v>
      </c>
      <c r="AG328">
        <v>0</v>
      </c>
      <c r="AI328" t="s">
        <v>244</v>
      </c>
      <c r="AL328">
        <v>5.85</v>
      </c>
      <c r="AM328">
        <v>5.85</v>
      </c>
      <c r="AN328" t="s">
        <v>238</v>
      </c>
      <c r="AR328" t="s">
        <v>241</v>
      </c>
      <c r="AS328">
        <v>254643</v>
      </c>
      <c r="AT328" t="s">
        <v>262</v>
      </c>
      <c r="AU328">
        <v>10013.0018</v>
      </c>
      <c r="AV328">
        <v>100</v>
      </c>
      <c r="AW328" s="173">
        <v>44498</v>
      </c>
      <c r="AX328" t="s">
        <v>787</v>
      </c>
      <c r="AY328" t="s">
        <v>245</v>
      </c>
    </row>
    <row r="329" spans="1:59" x14ac:dyDescent="0.2">
      <c r="A329">
        <v>4</v>
      </c>
      <c r="B329" s="173">
        <v>44500</v>
      </c>
      <c r="C329" t="s">
        <v>788</v>
      </c>
      <c r="D329" s="177">
        <v>80.06</v>
      </c>
      <c r="E329" t="s">
        <v>236</v>
      </c>
      <c r="F329">
        <v>5034</v>
      </c>
      <c r="G329" t="s">
        <v>774</v>
      </c>
      <c r="H329">
        <v>1</v>
      </c>
      <c r="I329">
        <v>141000</v>
      </c>
      <c r="J329">
        <v>14640</v>
      </c>
      <c r="K329">
        <v>1</v>
      </c>
      <c r="L329" t="str">
        <f t="shared" si="18"/>
        <v>BBIE POWER</v>
      </c>
      <c r="N329">
        <v>10472947</v>
      </c>
      <c r="O329">
        <v>39</v>
      </c>
      <c r="P329" t="str">
        <f>VLOOKUP(J329,Notes!$L$31:$M$1650,2,FALSE)</f>
        <v>Taxi Fares</v>
      </c>
      <c r="U329" t="s">
        <v>237</v>
      </c>
      <c r="V329" s="173">
        <v>44502</v>
      </c>
      <c r="Y329">
        <v>0</v>
      </c>
      <c r="AA329">
        <v>0</v>
      </c>
      <c r="AG329">
        <v>0</v>
      </c>
      <c r="AL329">
        <v>80.06</v>
      </c>
      <c r="AM329">
        <v>80.06</v>
      </c>
      <c r="AN329" t="s">
        <v>238</v>
      </c>
      <c r="BG329" t="s">
        <v>239</v>
      </c>
    </row>
    <row r="331" spans="1:59" x14ac:dyDescent="0.2">
      <c r="C331" s="169" t="s">
        <v>864</v>
      </c>
    </row>
    <row r="333" spans="1:59" x14ac:dyDescent="0.2">
      <c r="A333" t="s">
        <v>185</v>
      </c>
      <c r="B333" t="s">
        <v>186</v>
      </c>
      <c r="C333" t="s">
        <v>187</v>
      </c>
      <c r="D333" s="174" t="s">
        <v>188</v>
      </c>
      <c r="E333" t="s">
        <v>189</v>
      </c>
      <c r="F333" t="s">
        <v>190</v>
      </c>
      <c r="G333" t="s">
        <v>191</v>
      </c>
      <c r="H333" t="s">
        <v>192</v>
      </c>
      <c r="I333" t="s">
        <v>193</v>
      </c>
      <c r="J333" t="s">
        <v>194</v>
      </c>
      <c r="K333" t="s">
        <v>195</v>
      </c>
      <c r="L333" t="s">
        <v>196</v>
      </c>
      <c r="M333" t="s">
        <v>197</v>
      </c>
      <c r="N333" t="s">
        <v>198</v>
      </c>
      <c r="O333" t="s">
        <v>199</v>
      </c>
      <c r="P333" t="s">
        <v>200</v>
      </c>
      <c r="Q333" t="s">
        <v>201</v>
      </c>
      <c r="R333" t="s">
        <v>202</v>
      </c>
      <c r="S333" t="s">
        <v>203</v>
      </c>
      <c r="T333" t="s">
        <v>204</v>
      </c>
      <c r="U333" t="s">
        <v>205</v>
      </c>
      <c r="V333" t="s">
        <v>206</v>
      </c>
      <c r="W333" t="s">
        <v>207</v>
      </c>
      <c r="X333" t="s">
        <v>208</v>
      </c>
      <c r="Y333" t="s">
        <v>209</v>
      </c>
      <c r="Z333" t="s">
        <v>210</v>
      </c>
      <c r="AA333" t="s">
        <v>211</v>
      </c>
      <c r="AB333" t="s">
        <v>212</v>
      </c>
      <c r="AC333" t="s">
        <v>213</v>
      </c>
      <c r="AD333" t="s">
        <v>187</v>
      </c>
      <c r="AE333" t="s">
        <v>214</v>
      </c>
      <c r="AF333" t="s">
        <v>215</v>
      </c>
      <c r="AG333" t="s">
        <v>216</v>
      </c>
      <c r="AH333" t="s">
        <v>217</v>
      </c>
      <c r="AI333" t="s">
        <v>218</v>
      </c>
      <c r="AJ333" t="s">
        <v>219</v>
      </c>
      <c r="AK333" t="s">
        <v>220</v>
      </c>
      <c r="AL333" t="s">
        <v>221</v>
      </c>
      <c r="AM333" t="s">
        <v>222</v>
      </c>
      <c r="AN333" t="s">
        <v>223</v>
      </c>
      <c r="AO333" t="s">
        <v>224</v>
      </c>
      <c r="AP333" t="s">
        <v>225</v>
      </c>
      <c r="AQ333" t="s">
        <v>226</v>
      </c>
      <c r="AR333" t="s">
        <v>227</v>
      </c>
      <c r="AS333" t="s">
        <v>223</v>
      </c>
      <c r="AT333" t="s">
        <v>228</v>
      </c>
      <c r="AU333" t="s">
        <v>229</v>
      </c>
      <c r="AV333" t="s">
        <v>230</v>
      </c>
      <c r="AW333" t="s">
        <v>231</v>
      </c>
      <c r="AX333" t="s">
        <v>232</v>
      </c>
      <c r="AY333" t="s">
        <v>233</v>
      </c>
      <c r="AZ333" t="s">
        <v>227</v>
      </c>
      <c r="BA333" t="s">
        <v>192</v>
      </c>
      <c r="BB333" t="s">
        <v>193</v>
      </c>
      <c r="BC333" t="s">
        <v>194</v>
      </c>
      <c r="BD333" t="s">
        <v>195</v>
      </c>
      <c r="BE333" t="s">
        <v>188</v>
      </c>
      <c r="BF333" t="s">
        <v>234</v>
      </c>
      <c r="BG333" t="s">
        <v>235</v>
      </c>
    </row>
    <row r="334" spans="1:59" x14ac:dyDescent="0.2">
      <c r="A334">
        <v>5</v>
      </c>
      <c r="B334" s="178">
        <v>44501</v>
      </c>
      <c r="C334" s="177" t="s">
        <v>780</v>
      </c>
      <c r="D334" s="179">
        <v>-10</v>
      </c>
      <c r="E334" s="177" t="s">
        <v>236</v>
      </c>
      <c r="F334" s="177">
        <v>5025</v>
      </c>
      <c r="G334" s="177" t="s">
        <v>779</v>
      </c>
      <c r="H334" s="177">
        <v>1</v>
      </c>
      <c r="I334" s="177">
        <v>141000</v>
      </c>
      <c r="J334" s="177">
        <v>14016</v>
      </c>
      <c r="K334">
        <v>1</v>
      </c>
      <c r="L334" t="str">
        <f t="shared" ref="L334:L365" si="19">RIGHT(C334,10)</f>
        <v>1 dpowe006</v>
      </c>
      <c r="N334">
        <v>10466357</v>
      </c>
      <c r="O334">
        <v>954</v>
      </c>
      <c r="P334" t="str">
        <f>VLOOKUP(J334,Notes!$L$31:$M$1650,2,FALSE)</f>
        <v>Phone - Cellular (All Costs)</v>
      </c>
      <c r="U334" t="s">
        <v>237</v>
      </c>
      <c r="V334" s="173">
        <v>44498</v>
      </c>
      <c r="Y334">
        <v>0</v>
      </c>
      <c r="AA334">
        <v>0</v>
      </c>
      <c r="AG334">
        <v>0</v>
      </c>
      <c r="AL334">
        <v>-10</v>
      </c>
      <c r="AM334">
        <v>-10</v>
      </c>
      <c r="AN334" t="s">
        <v>238</v>
      </c>
      <c r="BG334" t="s">
        <v>239</v>
      </c>
    </row>
    <row r="335" spans="1:59" x14ac:dyDescent="0.2">
      <c r="A335">
        <v>5</v>
      </c>
      <c r="B335" s="178">
        <v>44501</v>
      </c>
      <c r="C335" s="177" t="s">
        <v>781</v>
      </c>
      <c r="D335" s="179">
        <v>-10</v>
      </c>
      <c r="E335" s="177" t="s">
        <v>236</v>
      </c>
      <c r="F335" s="177">
        <v>5025</v>
      </c>
      <c r="G335" s="177" t="s">
        <v>779</v>
      </c>
      <c r="H335" s="177">
        <v>1</v>
      </c>
      <c r="I335" s="177">
        <v>141000</v>
      </c>
      <c r="J335" s="177">
        <v>14016</v>
      </c>
      <c r="K335">
        <v>1</v>
      </c>
      <c r="L335" t="str">
        <f t="shared" si="19"/>
        <v>1 dpowe006</v>
      </c>
      <c r="N335">
        <v>10466357</v>
      </c>
      <c r="O335">
        <v>2516</v>
      </c>
      <c r="P335" t="str">
        <f>VLOOKUP(J335,Notes!$L$31:$M$1650,2,FALSE)</f>
        <v>Phone - Cellular (All Costs)</v>
      </c>
      <c r="U335" t="s">
        <v>237</v>
      </c>
      <c r="V335" s="173">
        <v>44498</v>
      </c>
      <c r="Y335">
        <v>0</v>
      </c>
      <c r="AA335">
        <v>0</v>
      </c>
      <c r="AG335">
        <v>0</v>
      </c>
      <c r="AL335">
        <v>-10</v>
      </c>
      <c r="AM335">
        <v>-10</v>
      </c>
      <c r="AN335" t="s">
        <v>238</v>
      </c>
      <c r="BG335" t="s">
        <v>239</v>
      </c>
    </row>
    <row r="336" spans="1:59" x14ac:dyDescent="0.2">
      <c r="A336">
        <v>5</v>
      </c>
      <c r="B336" s="178">
        <v>44501</v>
      </c>
      <c r="C336" s="177" t="s">
        <v>782</v>
      </c>
      <c r="D336" s="179">
        <v>-10</v>
      </c>
      <c r="E336" s="177" t="s">
        <v>236</v>
      </c>
      <c r="F336" s="177">
        <v>5025</v>
      </c>
      <c r="G336" s="177" t="s">
        <v>779</v>
      </c>
      <c r="H336" s="177">
        <v>1</v>
      </c>
      <c r="I336" s="177">
        <v>141000</v>
      </c>
      <c r="J336" s="177">
        <v>14016</v>
      </c>
      <c r="K336">
        <v>1</v>
      </c>
      <c r="L336" t="str">
        <f t="shared" si="19"/>
        <v>8 dpowe006</v>
      </c>
      <c r="N336">
        <v>10466357</v>
      </c>
      <c r="O336">
        <v>2760</v>
      </c>
      <c r="P336" t="str">
        <f>VLOOKUP(J336,Notes!$L$31:$M$1650,2,FALSE)</f>
        <v>Phone - Cellular (All Costs)</v>
      </c>
      <c r="U336" t="s">
        <v>237</v>
      </c>
      <c r="V336" s="173">
        <v>44498</v>
      </c>
      <c r="Y336">
        <v>0</v>
      </c>
      <c r="AA336">
        <v>0</v>
      </c>
      <c r="AG336">
        <v>0</v>
      </c>
      <c r="AL336">
        <v>-10</v>
      </c>
      <c r="AM336">
        <v>-10</v>
      </c>
      <c r="AN336" t="s">
        <v>238</v>
      </c>
      <c r="BG336" t="s">
        <v>239</v>
      </c>
    </row>
    <row r="337" spans="1:59" x14ac:dyDescent="0.2">
      <c r="A337">
        <v>5</v>
      </c>
      <c r="B337" s="178">
        <v>44501</v>
      </c>
      <c r="C337" s="177" t="s">
        <v>783</v>
      </c>
      <c r="D337" s="179">
        <v>-25.61</v>
      </c>
      <c r="E337" s="177" t="s">
        <v>236</v>
      </c>
      <c r="F337" s="177">
        <v>5025</v>
      </c>
      <c r="G337" s="177" t="s">
        <v>779</v>
      </c>
      <c r="H337" s="177">
        <v>1</v>
      </c>
      <c r="I337" s="177">
        <v>141000</v>
      </c>
      <c r="J337" s="177">
        <v>14016</v>
      </c>
      <c r="K337">
        <v>1</v>
      </c>
      <c r="L337" t="str">
        <f t="shared" si="19"/>
        <v>3 dpowe006</v>
      </c>
      <c r="N337">
        <v>10466357</v>
      </c>
      <c r="O337">
        <v>4392</v>
      </c>
      <c r="P337" t="str">
        <f>VLOOKUP(J337,Notes!$L$31:$M$1650,2,FALSE)</f>
        <v>Phone - Cellular (All Costs)</v>
      </c>
      <c r="U337" t="s">
        <v>237</v>
      </c>
      <c r="V337" s="173">
        <v>44498</v>
      </c>
      <c r="Y337">
        <v>0</v>
      </c>
      <c r="AA337">
        <v>0</v>
      </c>
      <c r="AG337">
        <v>0</v>
      </c>
      <c r="AL337">
        <v>-25.61</v>
      </c>
      <c r="AM337">
        <v>-25.61</v>
      </c>
      <c r="AN337" t="s">
        <v>238</v>
      </c>
      <c r="BG337" t="s">
        <v>239</v>
      </c>
    </row>
    <row r="338" spans="1:59" x14ac:dyDescent="0.2">
      <c r="A338">
        <v>5</v>
      </c>
      <c r="B338" s="178">
        <v>44530</v>
      </c>
      <c r="C338" s="177" t="s">
        <v>799</v>
      </c>
      <c r="D338" s="179">
        <v>10</v>
      </c>
      <c r="E338" s="177" t="s">
        <v>236</v>
      </c>
      <c r="F338" s="177">
        <v>5079</v>
      </c>
      <c r="G338" s="177" t="s">
        <v>774</v>
      </c>
      <c r="H338" s="177">
        <v>1</v>
      </c>
      <c r="I338" s="177">
        <v>141000</v>
      </c>
      <c r="J338" s="177">
        <v>14016</v>
      </c>
      <c r="K338">
        <v>1</v>
      </c>
      <c r="L338" t="str">
        <f t="shared" si="19"/>
        <v>1 dpowe006</v>
      </c>
      <c r="N338">
        <v>10558446</v>
      </c>
      <c r="O338">
        <v>950</v>
      </c>
      <c r="P338" t="str">
        <f>VLOOKUP(J338,Notes!$L$31:$M$1650,2,FALSE)</f>
        <v>Phone - Cellular (All Costs)</v>
      </c>
      <c r="U338" t="s">
        <v>237</v>
      </c>
      <c r="V338" s="173">
        <v>44531</v>
      </c>
      <c r="Y338">
        <v>0</v>
      </c>
      <c r="AA338">
        <v>0</v>
      </c>
      <c r="AG338">
        <v>0</v>
      </c>
      <c r="AL338">
        <v>10</v>
      </c>
      <c r="AM338">
        <v>10</v>
      </c>
      <c r="AN338" t="s">
        <v>238</v>
      </c>
      <c r="BG338" t="s">
        <v>239</v>
      </c>
    </row>
    <row r="339" spans="1:59" x14ac:dyDescent="0.2">
      <c r="A339">
        <v>5</v>
      </c>
      <c r="B339" s="178">
        <v>44530</v>
      </c>
      <c r="C339" s="177" t="s">
        <v>800</v>
      </c>
      <c r="D339" s="179">
        <v>10</v>
      </c>
      <c r="E339" s="177" t="s">
        <v>236</v>
      </c>
      <c r="F339" s="177">
        <v>5079</v>
      </c>
      <c r="G339" s="177" t="s">
        <v>774</v>
      </c>
      <c r="H339" s="177">
        <v>1</v>
      </c>
      <c r="I339" s="177">
        <v>141000</v>
      </c>
      <c r="J339" s="177">
        <v>14016</v>
      </c>
      <c r="K339">
        <v>1</v>
      </c>
      <c r="L339" t="str">
        <f t="shared" si="19"/>
        <v>1 dpowe006</v>
      </c>
      <c r="N339">
        <v>10558446</v>
      </c>
      <c r="O339">
        <v>2508</v>
      </c>
      <c r="P339" t="str">
        <f>VLOOKUP(J339,Notes!$L$31:$M$1650,2,FALSE)</f>
        <v>Phone - Cellular (All Costs)</v>
      </c>
      <c r="U339" t="s">
        <v>237</v>
      </c>
      <c r="V339" s="173">
        <v>44531</v>
      </c>
      <c r="Y339">
        <v>0</v>
      </c>
      <c r="AA339">
        <v>0</v>
      </c>
      <c r="AG339">
        <v>0</v>
      </c>
      <c r="AL339">
        <v>10</v>
      </c>
      <c r="AM339">
        <v>10</v>
      </c>
      <c r="AN339" t="s">
        <v>238</v>
      </c>
      <c r="BG339" t="s">
        <v>239</v>
      </c>
    </row>
    <row r="340" spans="1:59" x14ac:dyDescent="0.2">
      <c r="A340">
        <v>5</v>
      </c>
      <c r="B340" s="178">
        <v>44530</v>
      </c>
      <c r="C340" s="177" t="s">
        <v>801</v>
      </c>
      <c r="D340" s="179">
        <v>10</v>
      </c>
      <c r="E340" s="177" t="s">
        <v>236</v>
      </c>
      <c r="F340" s="177">
        <v>5079</v>
      </c>
      <c r="G340" s="177" t="s">
        <v>774</v>
      </c>
      <c r="H340" s="177">
        <v>1</v>
      </c>
      <c r="I340" s="177">
        <v>141000</v>
      </c>
      <c r="J340" s="177">
        <v>14016</v>
      </c>
      <c r="K340">
        <v>1</v>
      </c>
      <c r="L340" t="str">
        <f t="shared" si="19"/>
        <v>8 dpowe006</v>
      </c>
      <c r="N340">
        <v>10558446</v>
      </c>
      <c r="O340">
        <v>2752</v>
      </c>
      <c r="P340" t="str">
        <f>VLOOKUP(J340,Notes!$L$31:$M$1650,2,FALSE)</f>
        <v>Phone - Cellular (All Costs)</v>
      </c>
      <c r="U340" t="s">
        <v>237</v>
      </c>
      <c r="V340" s="173">
        <v>44531</v>
      </c>
      <c r="Y340">
        <v>0</v>
      </c>
      <c r="AA340">
        <v>0</v>
      </c>
      <c r="AG340">
        <v>0</v>
      </c>
      <c r="AL340">
        <v>10</v>
      </c>
      <c r="AM340">
        <v>10</v>
      </c>
      <c r="AN340" t="s">
        <v>238</v>
      </c>
      <c r="BG340" t="s">
        <v>239</v>
      </c>
    </row>
    <row r="341" spans="1:59" x14ac:dyDescent="0.2">
      <c r="A341">
        <v>5</v>
      </c>
      <c r="B341" s="178">
        <v>44530</v>
      </c>
      <c r="C341" s="177" t="s">
        <v>802</v>
      </c>
      <c r="D341" s="179">
        <v>25.61</v>
      </c>
      <c r="E341" s="177" t="s">
        <v>236</v>
      </c>
      <c r="F341" s="177">
        <v>5079</v>
      </c>
      <c r="G341" s="177" t="s">
        <v>774</v>
      </c>
      <c r="H341" s="177">
        <v>1</v>
      </c>
      <c r="I341" s="177">
        <v>141000</v>
      </c>
      <c r="J341" s="177">
        <v>14016</v>
      </c>
      <c r="K341">
        <v>1</v>
      </c>
      <c r="L341" t="str">
        <f t="shared" si="19"/>
        <v>3 dpowe006</v>
      </c>
      <c r="N341">
        <v>10558446</v>
      </c>
      <c r="O341">
        <v>4374</v>
      </c>
      <c r="P341" t="str">
        <f>VLOOKUP(J341,Notes!$L$31:$M$1650,2,FALSE)</f>
        <v>Phone - Cellular (All Costs)</v>
      </c>
      <c r="U341" t="s">
        <v>237</v>
      </c>
      <c r="V341" s="173">
        <v>44531</v>
      </c>
      <c r="Y341">
        <v>0</v>
      </c>
      <c r="AA341">
        <v>0</v>
      </c>
      <c r="AG341">
        <v>0</v>
      </c>
      <c r="AL341">
        <v>25.61</v>
      </c>
      <c r="AM341">
        <v>25.61</v>
      </c>
      <c r="AN341" t="s">
        <v>238</v>
      </c>
      <c r="BG341" t="s">
        <v>239</v>
      </c>
    </row>
    <row r="342" spans="1:59" x14ac:dyDescent="0.2">
      <c r="A342">
        <v>5</v>
      </c>
      <c r="B342" s="194">
        <v>44530</v>
      </c>
      <c r="C342" s="195" t="s">
        <v>803</v>
      </c>
      <c r="D342" s="196">
        <v>353.4</v>
      </c>
      <c r="E342" s="195" t="s">
        <v>236</v>
      </c>
      <c r="F342" s="195">
        <v>5082</v>
      </c>
      <c r="G342" s="195" t="s">
        <v>672</v>
      </c>
      <c r="H342" s="195">
        <v>1</v>
      </c>
      <c r="I342" s="195">
        <v>141000</v>
      </c>
      <c r="J342" s="195">
        <v>14610</v>
      </c>
      <c r="K342" s="195">
        <v>1</v>
      </c>
      <c r="L342" s="195" t="str">
        <f t="shared" si="19"/>
        <v>09/11/2021</v>
      </c>
      <c r="N342">
        <v>10568828</v>
      </c>
      <c r="O342">
        <v>58</v>
      </c>
      <c r="P342" t="str">
        <f>VLOOKUP(J342,Notes!$L$31:$M$1650,2,FALSE)</f>
        <v>Airfares - NZ</v>
      </c>
      <c r="U342" t="s">
        <v>237</v>
      </c>
      <c r="V342" s="173">
        <v>44536</v>
      </c>
      <c r="Y342">
        <v>0</v>
      </c>
      <c r="AA342">
        <v>0</v>
      </c>
      <c r="AG342">
        <v>0</v>
      </c>
      <c r="AL342">
        <v>353.4</v>
      </c>
      <c r="AM342">
        <v>353.4</v>
      </c>
      <c r="AN342" t="s">
        <v>238</v>
      </c>
      <c r="BG342" t="s">
        <v>239</v>
      </c>
    </row>
    <row r="343" spans="1:59" x14ac:dyDescent="0.2">
      <c r="A343">
        <v>5</v>
      </c>
      <c r="B343" s="194">
        <v>44530</v>
      </c>
      <c r="C343" s="195" t="s">
        <v>804</v>
      </c>
      <c r="D343" s="196">
        <v>565.95000000000005</v>
      </c>
      <c r="E343" s="195" t="s">
        <v>236</v>
      </c>
      <c r="F343" s="195">
        <v>5082</v>
      </c>
      <c r="G343" s="195" t="s">
        <v>672</v>
      </c>
      <c r="H343" s="195">
        <v>1</v>
      </c>
      <c r="I343" s="195">
        <v>141000</v>
      </c>
      <c r="J343" s="195">
        <v>14610</v>
      </c>
      <c r="K343" s="195">
        <v>1</v>
      </c>
      <c r="L343" s="195" t="str">
        <f t="shared" si="19"/>
        <v>16/01/2022</v>
      </c>
      <c r="N343">
        <v>10568828</v>
      </c>
      <c r="O343">
        <v>59</v>
      </c>
      <c r="P343" t="str">
        <f>VLOOKUP(J343,Notes!$L$31:$M$1650,2,FALSE)</f>
        <v>Airfares - NZ</v>
      </c>
      <c r="U343" t="s">
        <v>237</v>
      </c>
      <c r="V343" s="173">
        <v>44536</v>
      </c>
      <c r="Y343">
        <v>0</v>
      </c>
      <c r="AA343">
        <v>0</v>
      </c>
      <c r="AG343">
        <v>0</v>
      </c>
      <c r="AL343">
        <v>565.95000000000005</v>
      </c>
      <c r="AM343">
        <v>565.95000000000005</v>
      </c>
      <c r="AN343" t="s">
        <v>238</v>
      </c>
      <c r="BG343" t="s">
        <v>239</v>
      </c>
    </row>
    <row r="344" spans="1:59" x14ac:dyDescent="0.2">
      <c r="A344">
        <v>5</v>
      </c>
      <c r="B344" s="173">
        <v>44530</v>
      </c>
      <c r="C344" s="195" t="s">
        <v>805</v>
      </c>
      <c r="D344" s="196">
        <v>262.31</v>
      </c>
      <c r="E344" s="195" t="s">
        <v>236</v>
      </c>
      <c r="F344" s="195">
        <v>5082</v>
      </c>
      <c r="G344" s="195" t="s">
        <v>672</v>
      </c>
      <c r="H344" s="195">
        <v>1</v>
      </c>
      <c r="I344" s="195">
        <v>141000</v>
      </c>
      <c r="J344" s="195">
        <v>14610</v>
      </c>
      <c r="K344" s="195">
        <v>1</v>
      </c>
      <c r="L344" s="195" t="str">
        <f t="shared" si="19"/>
        <v>21/12/2021</v>
      </c>
      <c r="N344">
        <v>10568828</v>
      </c>
      <c r="O344">
        <v>60</v>
      </c>
      <c r="P344" t="str">
        <f>VLOOKUP(J344,Notes!$L$31:$M$1650,2,FALSE)</f>
        <v>Airfares - NZ</v>
      </c>
      <c r="U344" t="s">
        <v>237</v>
      </c>
      <c r="V344" s="173">
        <v>44536</v>
      </c>
      <c r="Y344">
        <v>0</v>
      </c>
      <c r="AA344">
        <v>0</v>
      </c>
      <c r="AG344">
        <v>0</v>
      </c>
      <c r="AL344">
        <v>262.31</v>
      </c>
      <c r="AM344">
        <v>262.31</v>
      </c>
      <c r="AN344" t="s">
        <v>238</v>
      </c>
      <c r="BG344" t="s">
        <v>239</v>
      </c>
    </row>
    <row r="345" spans="1:59" x14ac:dyDescent="0.2">
      <c r="A345">
        <v>5</v>
      </c>
      <c r="B345" s="194">
        <v>44530</v>
      </c>
      <c r="C345" s="195" t="s">
        <v>806</v>
      </c>
      <c r="D345" s="196">
        <v>225.51</v>
      </c>
      <c r="E345" s="195" t="s">
        <v>236</v>
      </c>
      <c r="F345" s="195">
        <v>5082</v>
      </c>
      <c r="G345" s="195" t="s">
        <v>672</v>
      </c>
      <c r="H345" s="195">
        <v>1</v>
      </c>
      <c r="I345" s="195">
        <v>141000</v>
      </c>
      <c r="J345" s="195">
        <v>14610</v>
      </c>
      <c r="K345" s="195">
        <v>1</v>
      </c>
      <c r="L345" s="195" t="str">
        <f t="shared" si="19"/>
        <v>21/12/2021</v>
      </c>
      <c r="N345">
        <v>10568828</v>
      </c>
      <c r="O345">
        <v>61</v>
      </c>
      <c r="P345" t="str">
        <f>VLOOKUP(J345,Notes!$L$31:$M$1650,2,FALSE)</f>
        <v>Airfares - NZ</v>
      </c>
      <c r="U345" t="s">
        <v>237</v>
      </c>
      <c r="V345" s="173">
        <v>44536</v>
      </c>
      <c r="Y345">
        <v>0</v>
      </c>
      <c r="AA345">
        <v>0</v>
      </c>
      <c r="AG345">
        <v>0</v>
      </c>
      <c r="AL345">
        <v>225.51</v>
      </c>
      <c r="AM345">
        <v>225.51</v>
      </c>
      <c r="AN345" t="s">
        <v>238</v>
      </c>
      <c r="BG345" t="s">
        <v>239</v>
      </c>
    </row>
    <row r="346" spans="1:59" x14ac:dyDescent="0.2">
      <c r="A346">
        <v>5</v>
      </c>
      <c r="B346" s="178">
        <v>44530</v>
      </c>
      <c r="C346" s="177" t="s">
        <v>807</v>
      </c>
      <c r="D346" s="179">
        <v>5.85</v>
      </c>
      <c r="E346" s="177" t="s">
        <v>236</v>
      </c>
      <c r="F346" s="177">
        <v>5082</v>
      </c>
      <c r="G346" s="177" t="s">
        <v>672</v>
      </c>
      <c r="H346" s="177">
        <v>1</v>
      </c>
      <c r="I346" s="177">
        <v>141000</v>
      </c>
      <c r="J346" s="177">
        <v>14610</v>
      </c>
      <c r="K346">
        <v>1</v>
      </c>
      <c r="L346" t="str">
        <f t="shared" si="19"/>
        <v>bbie Power</v>
      </c>
      <c r="N346">
        <v>10568828</v>
      </c>
      <c r="O346">
        <v>1443</v>
      </c>
      <c r="P346" t="str">
        <f>VLOOKUP(J346,Notes!$L$31:$M$1650,2,FALSE)</f>
        <v>Airfares - NZ</v>
      </c>
      <c r="U346" t="s">
        <v>237</v>
      </c>
      <c r="V346" s="173">
        <v>44536</v>
      </c>
      <c r="Y346">
        <v>0</v>
      </c>
      <c r="AA346">
        <v>0</v>
      </c>
      <c r="AG346">
        <v>0</v>
      </c>
      <c r="AL346">
        <v>5.85</v>
      </c>
      <c r="AM346">
        <v>5.85</v>
      </c>
      <c r="AN346" t="s">
        <v>238</v>
      </c>
      <c r="BG346" t="s">
        <v>239</v>
      </c>
    </row>
    <row r="347" spans="1:59" x14ac:dyDescent="0.2">
      <c r="A347">
        <v>5</v>
      </c>
      <c r="B347" s="178">
        <v>44530</v>
      </c>
      <c r="C347" s="177" t="s">
        <v>807</v>
      </c>
      <c r="D347" s="179">
        <v>5.85</v>
      </c>
      <c r="E347" s="177" t="s">
        <v>236</v>
      </c>
      <c r="F347" s="177">
        <v>5082</v>
      </c>
      <c r="G347" s="177" t="s">
        <v>672</v>
      </c>
      <c r="H347" s="177">
        <v>1</v>
      </c>
      <c r="I347" s="177">
        <v>141000</v>
      </c>
      <c r="J347" s="177">
        <v>14610</v>
      </c>
      <c r="K347">
        <v>1</v>
      </c>
      <c r="L347" t="str">
        <f t="shared" si="19"/>
        <v>bbie Power</v>
      </c>
      <c r="N347">
        <v>10568828</v>
      </c>
      <c r="O347">
        <v>1444</v>
      </c>
      <c r="P347" t="str">
        <f>VLOOKUP(J347,Notes!$L$31:$M$1650,2,FALSE)</f>
        <v>Airfares - NZ</v>
      </c>
      <c r="U347" t="s">
        <v>237</v>
      </c>
      <c r="V347" s="173">
        <v>44536</v>
      </c>
      <c r="Y347">
        <v>0</v>
      </c>
      <c r="AA347">
        <v>0</v>
      </c>
      <c r="AG347">
        <v>0</v>
      </c>
      <c r="AL347">
        <v>5.85</v>
      </c>
      <c r="AM347">
        <v>5.85</v>
      </c>
      <c r="AN347" t="s">
        <v>238</v>
      </c>
      <c r="BG347" t="s">
        <v>239</v>
      </c>
    </row>
    <row r="348" spans="1:59" x14ac:dyDescent="0.2">
      <c r="A348">
        <v>5</v>
      </c>
      <c r="B348" s="178">
        <v>44530</v>
      </c>
      <c r="C348" s="177" t="s">
        <v>807</v>
      </c>
      <c r="D348" s="179">
        <v>5.85</v>
      </c>
      <c r="E348" s="177" t="s">
        <v>236</v>
      </c>
      <c r="F348" s="177">
        <v>5082</v>
      </c>
      <c r="G348" s="177" t="s">
        <v>672</v>
      </c>
      <c r="H348" s="177">
        <v>1</v>
      </c>
      <c r="I348" s="177">
        <v>141000</v>
      </c>
      <c r="J348" s="177">
        <v>14610</v>
      </c>
      <c r="K348">
        <v>1</v>
      </c>
      <c r="L348" t="str">
        <f t="shared" si="19"/>
        <v>bbie Power</v>
      </c>
      <c r="N348">
        <v>10568828</v>
      </c>
      <c r="O348">
        <v>1445</v>
      </c>
      <c r="P348" t="str">
        <f>VLOOKUP(J348,Notes!$L$31:$M$1650,2,FALSE)</f>
        <v>Airfares - NZ</v>
      </c>
      <c r="U348" t="s">
        <v>237</v>
      </c>
      <c r="V348" s="173">
        <v>44536</v>
      </c>
      <c r="Y348">
        <v>0</v>
      </c>
      <c r="AA348">
        <v>0</v>
      </c>
      <c r="AG348">
        <v>0</v>
      </c>
      <c r="AL348">
        <v>5.85</v>
      </c>
      <c r="AM348">
        <v>5.85</v>
      </c>
      <c r="AN348" t="s">
        <v>238</v>
      </c>
      <c r="BG348" t="s">
        <v>239</v>
      </c>
    </row>
    <row r="349" spans="1:59" x14ac:dyDescent="0.2">
      <c r="A349">
        <v>5</v>
      </c>
      <c r="B349" s="178">
        <v>44530</v>
      </c>
      <c r="C349" s="177" t="s">
        <v>807</v>
      </c>
      <c r="D349" s="179">
        <v>5.85</v>
      </c>
      <c r="E349" s="177" t="s">
        <v>236</v>
      </c>
      <c r="F349" s="177">
        <v>5082</v>
      </c>
      <c r="G349" s="177" t="s">
        <v>672</v>
      </c>
      <c r="H349" s="177">
        <v>1</v>
      </c>
      <c r="I349" s="177">
        <v>141000</v>
      </c>
      <c r="J349" s="177">
        <v>14610</v>
      </c>
      <c r="K349">
        <v>1</v>
      </c>
      <c r="L349" t="str">
        <f t="shared" si="19"/>
        <v>bbie Power</v>
      </c>
      <c r="N349">
        <v>10568828</v>
      </c>
      <c r="O349">
        <v>1446</v>
      </c>
      <c r="P349" t="str">
        <f>VLOOKUP(J349,Notes!$L$31:$M$1650,2,FALSE)</f>
        <v>Airfares - NZ</v>
      </c>
      <c r="U349" t="s">
        <v>237</v>
      </c>
      <c r="V349" s="173">
        <v>44536</v>
      </c>
      <c r="Y349">
        <v>0</v>
      </c>
      <c r="AA349">
        <v>0</v>
      </c>
      <c r="AG349">
        <v>0</v>
      </c>
      <c r="AL349">
        <v>5.85</v>
      </c>
      <c r="AM349">
        <v>5.85</v>
      </c>
      <c r="AN349" t="s">
        <v>238</v>
      </c>
      <c r="BG349" t="s">
        <v>239</v>
      </c>
    </row>
    <row r="350" spans="1:59" x14ac:dyDescent="0.2">
      <c r="A350">
        <v>5</v>
      </c>
      <c r="B350" s="173">
        <v>44501</v>
      </c>
      <c r="C350" t="s">
        <v>788</v>
      </c>
      <c r="D350" s="197">
        <v>-80.06</v>
      </c>
      <c r="E350" t="s">
        <v>236</v>
      </c>
      <c r="F350">
        <v>5034</v>
      </c>
      <c r="G350" t="s">
        <v>774</v>
      </c>
      <c r="H350">
        <v>1</v>
      </c>
      <c r="I350">
        <v>141000</v>
      </c>
      <c r="J350">
        <v>14640</v>
      </c>
      <c r="K350">
        <v>1</v>
      </c>
      <c r="L350" t="str">
        <f t="shared" si="19"/>
        <v>BBIE POWER</v>
      </c>
      <c r="N350">
        <v>10472948</v>
      </c>
      <c r="O350">
        <v>39</v>
      </c>
      <c r="P350" t="str">
        <f>VLOOKUP(J350,Notes!$L$31:$M$1650,2,FALSE)</f>
        <v>Taxi Fares</v>
      </c>
      <c r="U350" t="s">
        <v>237</v>
      </c>
      <c r="V350" s="173">
        <v>44502</v>
      </c>
      <c r="Y350">
        <v>0</v>
      </c>
      <c r="AA350">
        <v>0</v>
      </c>
      <c r="AG350">
        <v>0</v>
      </c>
      <c r="AL350">
        <v>-80.06</v>
      </c>
      <c r="AM350">
        <v>-80.06</v>
      </c>
      <c r="AN350" t="s">
        <v>238</v>
      </c>
      <c r="BG350" t="s">
        <v>239</v>
      </c>
    </row>
    <row r="351" spans="1:59" x14ac:dyDescent="0.2">
      <c r="A351">
        <v>5</v>
      </c>
      <c r="B351" s="173">
        <v>44501</v>
      </c>
      <c r="C351" t="s">
        <v>808</v>
      </c>
      <c r="D351" s="197">
        <v>37.020000000000003</v>
      </c>
      <c r="E351" t="s">
        <v>242</v>
      </c>
      <c r="F351" t="s">
        <v>243</v>
      </c>
      <c r="G351" t="s">
        <v>774</v>
      </c>
      <c r="H351">
        <v>1</v>
      </c>
      <c r="I351">
        <v>141000</v>
      </c>
      <c r="J351">
        <v>14640</v>
      </c>
      <c r="K351">
        <v>1</v>
      </c>
      <c r="L351" t="str">
        <f t="shared" si="19"/>
        <v>BBIE POWER</v>
      </c>
      <c r="N351">
        <v>10511472</v>
      </c>
      <c r="O351">
        <v>108</v>
      </c>
      <c r="P351" t="str">
        <f>VLOOKUP(J351,Notes!$L$31:$M$1650,2,FALSE)</f>
        <v>Taxi Fares</v>
      </c>
      <c r="Q351">
        <v>3925035</v>
      </c>
      <c r="U351" t="s">
        <v>237</v>
      </c>
      <c r="V351" s="173">
        <v>44516</v>
      </c>
      <c r="Y351">
        <v>0</v>
      </c>
      <c r="AA351">
        <v>0</v>
      </c>
      <c r="AG351">
        <v>0</v>
      </c>
      <c r="AI351" t="s">
        <v>244</v>
      </c>
      <c r="AL351">
        <v>37.020000000000003</v>
      </c>
      <c r="AM351">
        <v>37.020000000000003</v>
      </c>
      <c r="AN351" t="s">
        <v>238</v>
      </c>
      <c r="AR351" t="s">
        <v>241</v>
      </c>
      <c r="AS351">
        <v>43325</v>
      </c>
      <c r="AT351" t="s">
        <v>400</v>
      </c>
      <c r="AU351">
        <v>4374934521</v>
      </c>
      <c r="AV351">
        <v>100</v>
      </c>
      <c r="AW351" s="173">
        <v>44516</v>
      </c>
      <c r="AX351" t="s">
        <v>809</v>
      </c>
      <c r="AY351" t="s">
        <v>245</v>
      </c>
    </row>
    <row r="352" spans="1:59" x14ac:dyDescent="0.2">
      <c r="A352">
        <v>5</v>
      </c>
      <c r="B352" s="173">
        <v>44501</v>
      </c>
      <c r="C352" t="s">
        <v>810</v>
      </c>
      <c r="D352" s="197">
        <v>24.58</v>
      </c>
      <c r="E352" t="s">
        <v>242</v>
      </c>
      <c r="F352" t="s">
        <v>243</v>
      </c>
      <c r="G352" t="s">
        <v>774</v>
      </c>
      <c r="H352">
        <v>1</v>
      </c>
      <c r="I352">
        <v>141000</v>
      </c>
      <c r="J352">
        <v>14640</v>
      </c>
      <c r="K352">
        <v>1</v>
      </c>
      <c r="L352" t="str">
        <f t="shared" si="19"/>
        <v>BBIE POWER</v>
      </c>
      <c r="N352">
        <v>10511472</v>
      </c>
      <c r="O352">
        <v>109</v>
      </c>
      <c r="P352" t="str">
        <f>VLOOKUP(J352,Notes!$L$31:$M$1650,2,FALSE)</f>
        <v>Taxi Fares</v>
      </c>
      <c r="Q352">
        <v>3925035</v>
      </c>
      <c r="U352" t="s">
        <v>237</v>
      </c>
      <c r="V352" s="173">
        <v>44516</v>
      </c>
      <c r="Y352">
        <v>0</v>
      </c>
      <c r="AA352">
        <v>0</v>
      </c>
      <c r="AG352">
        <v>0</v>
      </c>
      <c r="AI352" t="s">
        <v>244</v>
      </c>
      <c r="AL352">
        <v>24.58</v>
      </c>
      <c r="AM352">
        <v>24.58</v>
      </c>
      <c r="AN352" t="s">
        <v>238</v>
      </c>
      <c r="AR352" t="s">
        <v>241</v>
      </c>
      <c r="AS352">
        <v>43325</v>
      </c>
      <c r="AT352" t="s">
        <v>400</v>
      </c>
      <c r="AU352">
        <v>4374934521</v>
      </c>
      <c r="AV352">
        <v>100</v>
      </c>
      <c r="AW352" s="173">
        <v>44516</v>
      </c>
      <c r="AX352" t="s">
        <v>811</v>
      </c>
      <c r="AY352" t="s">
        <v>245</v>
      </c>
    </row>
    <row r="353" spans="1:59" x14ac:dyDescent="0.2">
      <c r="A353">
        <v>5</v>
      </c>
      <c r="B353" s="173">
        <v>44501</v>
      </c>
      <c r="C353" t="s">
        <v>812</v>
      </c>
      <c r="D353" s="197">
        <v>18.46</v>
      </c>
      <c r="E353" t="s">
        <v>242</v>
      </c>
      <c r="F353" t="s">
        <v>243</v>
      </c>
      <c r="G353" t="s">
        <v>774</v>
      </c>
      <c r="H353">
        <v>1</v>
      </c>
      <c r="I353">
        <v>141000</v>
      </c>
      <c r="J353">
        <v>14640</v>
      </c>
      <c r="K353">
        <v>1</v>
      </c>
      <c r="L353" t="str">
        <f t="shared" si="19"/>
        <v>BBIE POWER</v>
      </c>
      <c r="N353">
        <v>10511472</v>
      </c>
      <c r="O353">
        <v>110</v>
      </c>
      <c r="P353" t="str">
        <f>VLOOKUP(J353,Notes!$L$31:$M$1650,2,FALSE)</f>
        <v>Taxi Fares</v>
      </c>
      <c r="Q353">
        <v>3925035</v>
      </c>
      <c r="U353" t="s">
        <v>237</v>
      </c>
      <c r="V353" s="173">
        <v>44516</v>
      </c>
      <c r="Y353">
        <v>0</v>
      </c>
      <c r="AA353">
        <v>0</v>
      </c>
      <c r="AG353">
        <v>0</v>
      </c>
      <c r="AI353" t="s">
        <v>244</v>
      </c>
      <c r="AL353">
        <v>18.46</v>
      </c>
      <c r="AM353">
        <v>18.46</v>
      </c>
      <c r="AN353" t="s">
        <v>238</v>
      </c>
      <c r="AR353" t="s">
        <v>241</v>
      </c>
      <c r="AS353">
        <v>43325</v>
      </c>
      <c r="AT353" t="s">
        <v>400</v>
      </c>
      <c r="AU353">
        <v>4374934521</v>
      </c>
      <c r="AV353">
        <v>100</v>
      </c>
      <c r="AW353" s="173">
        <v>44516</v>
      </c>
      <c r="AX353" t="s">
        <v>813</v>
      </c>
      <c r="AY353" t="s">
        <v>245</v>
      </c>
    </row>
    <row r="354" spans="1:59" x14ac:dyDescent="0.2">
      <c r="A354">
        <v>5</v>
      </c>
      <c r="B354" s="173">
        <v>44501</v>
      </c>
      <c r="C354" t="s">
        <v>808</v>
      </c>
      <c r="D354" s="179">
        <v>-37.020000000000003</v>
      </c>
      <c r="E354" t="s">
        <v>311</v>
      </c>
      <c r="F354" t="s">
        <v>243</v>
      </c>
      <c r="G354" t="s">
        <v>774</v>
      </c>
      <c r="H354">
        <v>1</v>
      </c>
      <c r="I354">
        <v>141000</v>
      </c>
      <c r="J354">
        <v>14640</v>
      </c>
      <c r="K354">
        <v>1</v>
      </c>
      <c r="L354" t="str">
        <f t="shared" si="19"/>
        <v>BBIE POWER</v>
      </c>
      <c r="N354">
        <v>10516133</v>
      </c>
      <c r="O354">
        <v>108</v>
      </c>
      <c r="P354" t="str">
        <f>VLOOKUP(J354,Notes!$L$31:$M$1650,2,FALSE)</f>
        <v>Taxi Fares</v>
      </c>
      <c r="Q354">
        <v>3925035</v>
      </c>
      <c r="U354" t="s">
        <v>237</v>
      </c>
      <c r="V354" s="173">
        <v>44517</v>
      </c>
      <c r="Y354">
        <v>0</v>
      </c>
      <c r="AA354">
        <v>0</v>
      </c>
      <c r="AG354">
        <v>0</v>
      </c>
      <c r="AI354" t="s">
        <v>244</v>
      </c>
      <c r="AL354">
        <v>-37.020000000000003</v>
      </c>
      <c r="AM354">
        <v>-37.020000000000003</v>
      </c>
      <c r="AN354" t="s">
        <v>238</v>
      </c>
      <c r="AR354" t="s">
        <v>241</v>
      </c>
      <c r="AS354">
        <v>43325</v>
      </c>
      <c r="AT354" t="s">
        <v>400</v>
      </c>
      <c r="AU354">
        <v>4374934521</v>
      </c>
      <c r="AV354">
        <v>100</v>
      </c>
      <c r="AW354" s="173">
        <v>44516</v>
      </c>
      <c r="AX354" t="s">
        <v>809</v>
      </c>
      <c r="AY354" t="s">
        <v>245</v>
      </c>
    </row>
    <row r="355" spans="1:59" x14ac:dyDescent="0.2">
      <c r="A355">
        <v>5</v>
      </c>
      <c r="B355" s="173">
        <v>44501</v>
      </c>
      <c r="C355" t="s">
        <v>810</v>
      </c>
      <c r="D355" s="179">
        <v>-24.58</v>
      </c>
      <c r="E355" t="s">
        <v>311</v>
      </c>
      <c r="F355" t="s">
        <v>243</v>
      </c>
      <c r="G355" t="s">
        <v>774</v>
      </c>
      <c r="H355">
        <v>1</v>
      </c>
      <c r="I355">
        <v>141000</v>
      </c>
      <c r="J355">
        <v>14640</v>
      </c>
      <c r="K355">
        <v>1</v>
      </c>
      <c r="L355" t="str">
        <f t="shared" si="19"/>
        <v>BBIE POWER</v>
      </c>
      <c r="N355">
        <v>10516133</v>
      </c>
      <c r="O355">
        <v>109</v>
      </c>
      <c r="P355" t="str">
        <f>VLOOKUP(J355,Notes!$L$31:$M$1650,2,FALSE)</f>
        <v>Taxi Fares</v>
      </c>
      <c r="Q355">
        <v>3925035</v>
      </c>
      <c r="U355" t="s">
        <v>237</v>
      </c>
      <c r="V355" s="173">
        <v>44517</v>
      </c>
      <c r="Y355">
        <v>0</v>
      </c>
      <c r="AA355">
        <v>0</v>
      </c>
      <c r="AG355">
        <v>0</v>
      </c>
      <c r="AI355" t="s">
        <v>244</v>
      </c>
      <c r="AL355">
        <v>-24.58</v>
      </c>
      <c r="AM355">
        <v>-24.58</v>
      </c>
      <c r="AN355" t="s">
        <v>238</v>
      </c>
      <c r="AR355" t="s">
        <v>241</v>
      </c>
      <c r="AS355">
        <v>43325</v>
      </c>
      <c r="AT355" t="s">
        <v>400</v>
      </c>
      <c r="AU355">
        <v>4374934521</v>
      </c>
      <c r="AV355">
        <v>100</v>
      </c>
      <c r="AW355" s="173">
        <v>44516</v>
      </c>
      <c r="AX355" t="s">
        <v>811</v>
      </c>
      <c r="AY355" t="s">
        <v>245</v>
      </c>
    </row>
    <row r="356" spans="1:59" x14ac:dyDescent="0.2">
      <c r="A356">
        <v>5</v>
      </c>
      <c r="B356" s="173">
        <v>44501</v>
      </c>
      <c r="C356" t="s">
        <v>812</v>
      </c>
      <c r="D356" s="179">
        <v>-18.46</v>
      </c>
      <c r="E356" t="s">
        <v>311</v>
      </c>
      <c r="F356" t="s">
        <v>243</v>
      </c>
      <c r="G356" t="s">
        <v>774</v>
      </c>
      <c r="H356">
        <v>1</v>
      </c>
      <c r="I356">
        <v>141000</v>
      </c>
      <c r="J356">
        <v>14640</v>
      </c>
      <c r="K356">
        <v>1</v>
      </c>
      <c r="L356" t="str">
        <f t="shared" si="19"/>
        <v>BBIE POWER</v>
      </c>
      <c r="N356">
        <v>10516133</v>
      </c>
      <c r="O356">
        <v>110</v>
      </c>
      <c r="P356" t="str">
        <f>VLOOKUP(J356,Notes!$L$31:$M$1650,2,FALSE)</f>
        <v>Taxi Fares</v>
      </c>
      <c r="Q356">
        <v>3925035</v>
      </c>
      <c r="U356" t="s">
        <v>237</v>
      </c>
      <c r="V356" s="173">
        <v>44517</v>
      </c>
      <c r="Y356">
        <v>0</v>
      </c>
      <c r="AA356">
        <v>0</v>
      </c>
      <c r="AG356">
        <v>0</v>
      </c>
      <c r="AI356" t="s">
        <v>244</v>
      </c>
      <c r="AL356">
        <v>-18.46</v>
      </c>
      <c r="AM356">
        <v>-18.46</v>
      </c>
      <c r="AN356" t="s">
        <v>238</v>
      </c>
      <c r="AR356" t="s">
        <v>241</v>
      </c>
      <c r="AS356">
        <v>43325</v>
      </c>
      <c r="AT356" t="s">
        <v>400</v>
      </c>
      <c r="AU356">
        <v>4374934521</v>
      </c>
      <c r="AV356">
        <v>100</v>
      </c>
      <c r="AW356" s="173">
        <v>44516</v>
      </c>
      <c r="AX356" t="s">
        <v>813</v>
      </c>
      <c r="AY356" t="s">
        <v>245</v>
      </c>
    </row>
    <row r="357" spans="1:59" x14ac:dyDescent="0.2">
      <c r="A357">
        <v>5</v>
      </c>
      <c r="B357" s="173">
        <v>44501</v>
      </c>
      <c r="C357" t="s">
        <v>808</v>
      </c>
      <c r="D357" s="179">
        <v>37.020000000000003</v>
      </c>
      <c r="E357" t="s">
        <v>242</v>
      </c>
      <c r="F357" t="s">
        <v>243</v>
      </c>
      <c r="G357" t="s">
        <v>774</v>
      </c>
      <c r="H357">
        <v>1</v>
      </c>
      <c r="I357">
        <v>141000</v>
      </c>
      <c r="J357">
        <v>14640</v>
      </c>
      <c r="K357">
        <v>1</v>
      </c>
      <c r="L357" t="str">
        <f t="shared" si="19"/>
        <v>BBIE POWER</v>
      </c>
      <c r="N357">
        <v>10516160</v>
      </c>
      <c r="O357">
        <v>108</v>
      </c>
      <c r="P357" t="str">
        <f>VLOOKUP(J357,Notes!$L$31:$M$1650,2,FALSE)</f>
        <v>Taxi Fares</v>
      </c>
      <c r="Q357">
        <v>3925352</v>
      </c>
      <c r="U357" t="s">
        <v>237</v>
      </c>
      <c r="V357" s="173">
        <v>44517</v>
      </c>
      <c r="Y357">
        <v>0</v>
      </c>
      <c r="AA357">
        <v>0</v>
      </c>
      <c r="AG357">
        <v>0</v>
      </c>
      <c r="AI357" t="s">
        <v>244</v>
      </c>
      <c r="AL357">
        <v>37.020000000000003</v>
      </c>
      <c r="AM357">
        <v>37.020000000000003</v>
      </c>
      <c r="AN357" t="s">
        <v>238</v>
      </c>
      <c r="AR357" t="s">
        <v>241</v>
      </c>
      <c r="AS357">
        <v>43325</v>
      </c>
      <c r="AT357" t="s">
        <v>400</v>
      </c>
      <c r="AU357">
        <v>4374934521</v>
      </c>
      <c r="AV357">
        <v>100</v>
      </c>
      <c r="AW357" s="173">
        <v>44517</v>
      </c>
      <c r="AX357" t="s">
        <v>814</v>
      </c>
      <c r="AY357" t="s">
        <v>245</v>
      </c>
    </row>
    <row r="358" spans="1:59" x14ac:dyDescent="0.2">
      <c r="A358">
        <v>5</v>
      </c>
      <c r="B358" s="173">
        <v>44501</v>
      </c>
      <c r="C358" t="s">
        <v>810</v>
      </c>
      <c r="D358" s="179">
        <v>24.58</v>
      </c>
      <c r="E358" t="s">
        <v>242</v>
      </c>
      <c r="F358" t="s">
        <v>243</v>
      </c>
      <c r="G358" t="s">
        <v>774</v>
      </c>
      <c r="H358">
        <v>1</v>
      </c>
      <c r="I358">
        <v>141000</v>
      </c>
      <c r="J358">
        <v>14640</v>
      </c>
      <c r="K358">
        <v>1</v>
      </c>
      <c r="L358" t="str">
        <f t="shared" si="19"/>
        <v>BBIE POWER</v>
      </c>
      <c r="N358">
        <v>10516160</v>
      </c>
      <c r="O358">
        <v>109</v>
      </c>
      <c r="P358" t="str">
        <f>VLOOKUP(J358,Notes!$L$31:$M$1650,2,FALSE)</f>
        <v>Taxi Fares</v>
      </c>
      <c r="Q358">
        <v>3925352</v>
      </c>
      <c r="U358" t="s">
        <v>237</v>
      </c>
      <c r="V358" s="173">
        <v>44517</v>
      </c>
      <c r="Y358">
        <v>0</v>
      </c>
      <c r="AA358">
        <v>0</v>
      </c>
      <c r="AG358">
        <v>0</v>
      </c>
      <c r="AI358" t="s">
        <v>244</v>
      </c>
      <c r="AL358">
        <v>24.58</v>
      </c>
      <c r="AM358">
        <v>24.58</v>
      </c>
      <c r="AN358" t="s">
        <v>238</v>
      </c>
      <c r="AR358" t="s">
        <v>241</v>
      </c>
      <c r="AS358">
        <v>43325</v>
      </c>
      <c r="AT358" t="s">
        <v>400</v>
      </c>
      <c r="AU358">
        <v>4374934521</v>
      </c>
      <c r="AV358">
        <v>100</v>
      </c>
      <c r="AW358" s="173">
        <v>44517</v>
      </c>
      <c r="AX358" t="s">
        <v>815</v>
      </c>
      <c r="AY358" t="s">
        <v>245</v>
      </c>
    </row>
    <row r="359" spans="1:59" x14ac:dyDescent="0.2">
      <c r="A359">
        <v>5</v>
      </c>
      <c r="B359" s="173">
        <v>44501</v>
      </c>
      <c r="C359" t="s">
        <v>812</v>
      </c>
      <c r="D359" s="179">
        <v>18.46</v>
      </c>
      <c r="E359" t="s">
        <v>242</v>
      </c>
      <c r="F359" t="s">
        <v>243</v>
      </c>
      <c r="G359" t="s">
        <v>774</v>
      </c>
      <c r="H359">
        <v>1</v>
      </c>
      <c r="I359">
        <v>141000</v>
      </c>
      <c r="J359">
        <v>14640</v>
      </c>
      <c r="K359">
        <v>1</v>
      </c>
      <c r="L359" t="str">
        <f t="shared" si="19"/>
        <v>BBIE POWER</v>
      </c>
      <c r="N359">
        <v>10516160</v>
      </c>
      <c r="O359">
        <v>110</v>
      </c>
      <c r="P359" t="str">
        <f>VLOOKUP(J359,Notes!$L$31:$M$1650,2,FALSE)</f>
        <v>Taxi Fares</v>
      </c>
      <c r="Q359">
        <v>3925352</v>
      </c>
      <c r="U359" t="s">
        <v>237</v>
      </c>
      <c r="V359" s="173">
        <v>44517</v>
      </c>
      <c r="Y359">
        <v>0</v>
      </c>
      <c r="AA359">
        <v>0</v>
      </c>
      <c r="AG359">
        <v>0</v>
      </c>
      <c r="AI359" t="s">
        <v>244</v>
      </c>
      <c r="AL359">
        <v>18.46</v>
      </c>
      <c r="AM359">
        <v>18.46</v>
      </c>
      <c r="AN359" t="s">
        <v>238</v>
      </c>
      <c r="AR359" t="s">
        <v>241</v>
      </c>
      <c r="AS359">
        <v>43325</v>
      </c>
      <c r="AT359" t="s">
        <v>400</v>
      </c>
      <c r="AU359">
        <v>4374934521</v>
      </c>
      <c r="AV359">
        <v>100</v>
      </c>
      <c r="AW359" s="173">
        <v>44517</v>
      </c>
      <c r="AX359" t="s">
        <v>816</v>
      </c>
      <c r="AY359" t="s">
        <v>245</v>
      </c>
    </row>
    <row r="360" spans="1:59" x14ac:dyDescent="0.2">
      <c r="A360">
        <v>5</v>
      </c>
      <c r="B360" s="173">
        <v>44530</v>
      </c>
      <c r="C360" t="s">
        <v>817</v>
      </c>
      <c r="D360" s="179">
        <v>11.86</v>
      </c>
      <c r="E360" t="s">
        <v>236</v>
      </c>
      <c r="F360">
        <v>5077</v>
      </c>
      <c r="G360" t="s">
        <v>774</v>
      </c>
      <c r="H360">
        <v>1</v>
      </c>
      <c r="I360">
        <v>141000</v>
      </c>
      <c r="J360">
        <v>14640</v>
      </c>
      <c r="K360">
        <v>1</v>
      </c>
      <c r="L360" t="str">
        <f t="shared" si="19"/>
        <v>bbie Power</v>
      </c>
      <c r="N360">
        <v>10558285</v>
      </c>
      <c r="O360">
        <v>10</v>
      </c>
      <c r="P360" t="str">
        <f>VLOOKUP(J360,Notes!$L$31:$M$1650,2,FALSE)</f>
        <v>Taxi Fares</v>
      </c>
      <c r="U360" t="s">
        <v>237</v>
      </c>
      <c r="V360" s="173">
        <v>44531</v>
      </c>
      <c r="Y360">
        <v>0</v>
      </c>
      <c r="AA360">
        <v>0</v>
      </c>
      <c r="AG360">
        <v>0</v>
      </c>
      <c r="AL360">
        <v>11.86</v>
      </c>
      <c r="AM360">
        <v>11.86</v>
      </c>
      <c r="AN360" t="s">
        <v>238</v>
      </c>
      <c r="BG360" t="s">
        <v>239</v>
      </c>
    </row>
    <row r="361" spans="1:59" x14ac:dyDescent="0.2">
      <c r="A361">
        <v>5</v>
      </c>
      <c r="B361" s="173">
        <v>44530</v>
      </c>
      <c r="C361" t="s">
        <v>817</v>
      </c>
      <c r="D361" s="179">
        <v>55.96</v>
      </c>
      <c r="E361" t="s">
        <v>236</v>
      </c>
      <c r="F361">
        <v>5077</v>
      </c>
      <c r="G361" t="s">
        <v>774</v>
      </c>
      <c r="H361">
        <v>1</v>
      </c>
      <c r="I361">
        <v>141000</v>
      </c>
      <c r="J361">
        <v>14640</v>
      </c>
      <c r="K361">
        <v>1</v>
      </c>
      <c r="L361" t="str">
        <f t="shared" si="19"/>
        <v>bbie Power</v>
      </c>
      <c r="N361">
        <v>10558285</v>
      </c>
      <c r="O361">
        <v>143</v>
      </c>
      <c r="P361" t="str">
        <f>VLOOKUP(J361,Notes!$L$31:$M$1650,2,FALSE)</f>
        <v>Taxi Fares</v>
      </c>
      <c r="U361" t="s">
        <v>237</v>
      </c>
      <c r="V361" s="173">
        <v>44531</v>
      </c>
      <c r="Y361">
        <v>0</v>
      </c>
      <c r="AA361">
        <v>0</v>
      </c>
      <c r="AG361">
        <v>0</v>
      </c>
      <c r="AL361">
        <v>55.96</v>
      </c>
      <c r="AM361">
        <v>55.96</v>
      </c>
      <c r="AN361" t="s">
        <v>238</v>
      </c>
      <c r="BG361" t="s">
        <v>239</v>
      </c>
    </row>
    <row r="362" spans="1:59" x14ac:dyDescent="0.2">
      <c r="A362">
        <v>5</v>
      </c>
      <c r="B362" s="173">
        <v>44530</v>
      </c>
      <c r="C362" t="s">
        <v>817</v>
      </c>
      <c r="D362" s="179">
        <v>23.91</v>
      </c>
      <c r="E362" t="s">
        <v>236</v>
      </c>
      <c r="F362">
        <v>5077</v>
      </c>
      <c r="G362" t="s">
        <v>774</v>
      </c>
      <c r="H362">
        <v>1</v>
      </c>
      <c r="I362">
        <v>141000</v>
      </c>
      <c r="J362">
        <v>14640</v>
      </c>
      <c r="K362">
        <v>1</v>
      </c>
      <c r="L362" t="str">
        <f t="shared" si="19"/>
        <v>bbie Power</v>
      </c>
      <c r="N362">
        <v>10558285</v>
      </c>
      <c r="O362">
        <v>163</v>
      </c>
      <c r="P362" t="str">
        <f>VLOOKUP(J362,Notes!$L$31:$M$1650,2,FALSE)</f>
        <v>Taxi Fares</v>
      </c>
      <c r="U362" t="s">
        <v>237</v>
      </c>
      <c r="V362" s="173">
        <v>44531</v>
      </c>
      <c r="Y362">
        <v>0</v>
      </c>
      <c r="AA362">
        <v>0</v>
      </c>
      <c r="AG362">
        <v>0</v>
      </c>
      <c r="AL362">
        <v>23.91</v>
      </c>
      <c r="AM362">
        <v>23.91</v>
      </c>
      <c r="AN362" t="s">
        <v>238</v>
      </c>
      <c r="BG362" t="s">
        <v>239</v>
      </c>
    </row>
    <row r="363" spans="1:59" x14ac:dyDescent="0.2">
      <c r="A363">
        <v>5</v>
      </c>
      <c r="B363" s="173">
        <v>44530</v>
      </c>
      <c r="C363" t="s">
        <v>817</v>
      </c>
      <c r="D363" s="179">
        <v>43.9</v>
      </c>
      <c r="E363" t="s">
        <v>236</v>
      </c>
      <c r="F363">
        <v>5077</v>
      </c>
      <c r="G363" t="s">
        <v>774</v>
      </c>
      <c r="H363">
        <v>1</v>
      </c>
      <c r="I363">
        <v>141000</v>
      </c>
      <c r="J363">
        <v>14640</v>
      </c>
      <c r="K363">
        <v>1</v>
      </c>
      <c r="L363" t="str">
        <f t="shared" si="19"/>
        <v>bbie Power</v>
      </c>
      <c r="N363">
        <v>10558285</v>
      </c>
      <c r="O363">
        <v>202</v>
      </c>
      <c r="P363" t="str">
        <f>VLOOKUP(J363,Notes!$L$31:$M$1650,2,FALSE)</f>
        <v>Taxi Fares</v>
      </c>
      <c r="U363" t="s">
        <v>237</v>
      </c>
      <c r="V363" s="173">
        <v>44531</v>
      </c>
      <c r="Y363">
        <v>0</v>
      </c>
      <c r="AA363">
        <v>0</v>
      </c>
      <c r="AG363">
        <v>0</v>
      </c>
      <c r="AL363">
        <v>43.9</v>
      </c>
      <c r="AM363">
        <v>43.9</v>
      </c>
      <c r="AN363" t="s">
        <v>238</v>
      </c>
      <c r="BG363" t="s">
        <v>239</v>
      </c>
    </row>
    <row r="364" spans="1:59" x14ac:dyDescent="0.2">
      <c r="A364">
        <v>5</v>
      </c>
      <c r="B364" s="173">
        <v>44530</v>
      </c>
      <c r="C364" t="s">
        <v>817</v>
      </c>
      <c r="D364" s="179">
        <v>9.3699999999999992</v>
      </c>
      <c r="E364" t="s">
        <v>236</v>
      </c>
      <c r="F364">
        <v>5077</v>
      </c>
      <c r="G364" t="s">
        <v>774</v>
      </c>
      <c r="H364">
        <v>1</v>
      </c>
      <c r="I364">
        <v>141000</v>
      </c>
      <c r="J364">
        <v>14640</v>
      </c>
      <c r="K364">
        <v>1</v>
      </c>
      <c r="L364" t="str">
        <f t="shared" si="19"/>
        <v>bbie Power</v>
      </c>
      <c r="N364">
        <v>10558285</v>
      </c>
      <c r="O364">
        <v>476</v>
      </c>
      <c r="P364" t="str">
        <f>VLOOKUP(J364,Notes!$L$31:$M$1650,2,FALSE)</f>
        <v>Taxi Fares</v>
      </c>
      <c r="U364" t="s">
        <v>237</v>
      </c>
      <c r="V364" s="173">
        <v>44531</v>
      </c>
      <c r="Y364">
        <v>0</v>
      </c>
      <c r="AA364">
        <v>0</v>
      </c>
      <c r="AG364">
        <v>0</v>
      </c>
      <c r="AL364">
        <v>9.3699999999999992</v>
      </c>
      <c r="AM364">
        <v>9.3699999999999992</v>
      </c>
      <c r="AN364" t="s">
        <v>238</v>
      </c>
      <c r="BG364" t="s">
        <v>239</v>
      </c>
    </row>
    <row r="365" spans="1:59" x14ac:dyDescent="0.2">
      <c r="A365">
        <v>5</v>
      </c>
      <c r="B365" s="173">
        <v>44530</v>
      </c>
      <c r="C365" t="s">
        <v>817</v>
      </c>
      <c r="D365" s="179">
        <v>11.1</v>
      </c>
      <c r="E365" t="s">
        <v>236</v>
      </c>
      <c r="F365">
        <v>5077</v>
      </c>
      <c r="G365" t="s">
        <v>774</v>
      </c>
      <c r="H365">
        <v>1</v>
      </c>
      <c r="I365">
        <v>141000</v>
      </c>
      <c r="J365">
        <v>14640</v>
      </c>
      <c r="K365">
        <v>1</v>
      </c>
      <c r="L365" t="str">
        <f t="shared" si="19"/>
        <v>bbie Power</v>
      </c>
      <c r="N365">
        <v>10558285</v>
      </c>
      <c r="O365">
        <v>492</v>
      </c>
      <c r="P365" t="str">
        <f>VLOOKUP(J365,Notes!$L$31:$M$1650,2,FALSE)</f>
        <v>Taxi Fares</v>
      </c>
      <c r="U365" t="s">
        <v>237</v>
      </c>
      <c r="V365" s="173">
        <v>44531</v>
      </c>
      <c r="Y365">
        <v>0</v>
      </c>
      <c r="AA365">
        <v>0</v>
      </c>
      <c r="AG365">
        <v>0</v>
      </c>
      <c r="AL365">
        <v>11.1</v>
      </c>
      <c r="AM365">
        <v>11.1</v>
      </c>
      <c r="AN365" t="s">
        <v>238</v>
      </c>
      <c r="BG365" t="s">
        <v>239</v>
      </c>
    </row>
    <row r="370" spans="1:59" x14ac:dyDescent="0.2">
      <c r="A370" t="s">
        <v>185</v>
      </c>
      <c r="B370" t="s">
        <v>186</v>
      </c>
      <c r="C370" t="s">
        <v>187</v>
      </c>
      <c r="D370" s="174" t="s">
        <v>188</v>
      </c>
      <c r="E370" t="s">
        <v>189</v>
      </c>
      <c r="F370" t="s">
        <v>190</v>
      </c>
      <c r="G370" t="s">
        <v>191</v>
      </c>
      <c r="H370" t="s">
        <v>192</v>
      </c>
      <c r="I370" t="s">
        <v>193</v>
      </c>
      <c r="J370" t="s">
        <v>194</v>
      </c>
      <c r="K370" t="s">
        <v>195</v>
      </c>
      <c r="L370" t="s">
        <v>196</v>
      </c>
      <c r="M370" t="s">
        <v>197</v>
      </c>
      <c r="N370" t="s">
        <v>198</v>
      </c>
      <c r="O370" t="s">
        <v>199</v>
      </c>
      <c r="P370" t="s">
        <v>200</v>
      </c>
      <c r="Q370" t="s">
        <v>201</v>
      </c>
      <c r="R370" t="s">
        <v>202</v>
      </c>
      <c r="S370" t="s">
        <v>203</v>
      </c>
      <c r="T370" t="s">
        <v>204</v>
      </c>
      <c r="U370" t="s">
        <v>205</v>
      </c>
      <c r="V370" t="s">
        <v>206</v>
      </c>
      <c r="W370" t="s">
        <v>207</v>
      </c>
      <c r="X370" t="s">
        <v>208</v>
      </c>
      <c r="Y370" t="s">
        <v>209</v>
      </c>
      <c r="Z370" t="s">
        <v>210</v>
      </c>
      <c r="AA370" t="s">
        <v>211</v>
      </c>
      <c r="AB370" t="s">
        <v>212</v>
      </c>
      <c r="AC370" t="s">
        <v>213</v>
      </c>
      <c r="AD370" t="s">
        <v>187</v>
      </c>
      <c r="AE370" t="s">
        <v>214</v>
      </c>
      <c r="AF370" t="s">
        <v>215</v>
      </c>
      <c r="AG370" t="s">
        <v>216</v>
      </c>
      <c r="AH370" t="s">
        <v>217</v>
      </c>
      <c r="AI370" t="s">
        <v>218</v>
      </c>
      <c r="AJ370" t="s">
        <v>219</v>
      </c>
      <c r="AK370" t="s">
        <v>220</v>
      </c>
      <c r="AL370" t="s">
        <v>221</v>
      </c>
      <c r="AM370" t="s">
        <v>222</v>
      </c>
      <c r="AN370" t="s">
        <v>223</v>
      </c>
      <c r="AO370" t="s">
        <v>224</v>
      </c>
      <c r="AP370" t="s">
        <v>225</v>
      </c>
      <c r="AQ370" t="s">
        <v>226</v>
      </c>
      <c r="AR370" t="s">
        <v>227</v>
      </c>
      <c r="AS370" t="s">
        <v>223</v>
      </c>
      <c r="AT370" t="s">
        <v>228</v>
      </c>
      <c r="AU370" t="s">
        <v>229</v>
      </c>
      <c r="AV370" t="s">
        <v>230</v>
      </c>
      <c r="AW370" t="s">
        <v>231</v>
      </c>
      <c r="AX370" t="s">
        <v>232</v>
      </c>
      <c r="AY370" t="s">
        <v>233</v>
      </c>
      <c r="AZ370" t="s">
        <v>227</v>
      </c>
      <c r="BA370" t="s">
        <v>192</v>
      </c>
      <c r="BB370" t="s">
        <v>193</v>
      </c>
      <c r="BC370" t="s">
        <v>194</v>
      </c>
      <c r="BD370" t="s">
        <v>195</v>
      </c>
      <c r="BE370" t="s">
        <v>188</v>
      </c>
      <c r="BF370" t="s">
        <v>234</v>
      </c>
      <c r="BG370" t="s">
        <v>235</v>
      </c>
    </row>
    <row r="371" spans="1:59" x14ac:dyDescent="0.2">
      <c r="A371" s="177">
        <v>6</v>
      </c>
      <c r="B371" s="173">
        <v>44531</v>
      </c>
      <c r="C371" s="177" t="s">
        <v>799</v>
      </c>
      <c r="D371" s="179">
        <v>-10</v>
      </c>
      <c r="E371" s="177" t="s">
        <v>236</v>
      </c>
      <c r="F371" s="177">
        <v>5079</v>
      </c>
      <c r="G371" s="177" t="s">
        <v>774</v>
      </c>
      <c r="H371" s="177">
        <v>1</v>
      </c>
      <c r="I371" s="177">
        <v>141000</v>
      </c>
      <c r="J371" s="177">
        <v>14016</v>
      </c>
      <c r="K371">
        <v>1</v>
      </c>
      <c r="N371">
        <v>10558447</v>
      </c>
      <c r="O371">
        <v>950</v>
      </c>
      <c r="P371" t="str">
        <f>VLOOKUP(J371,Notes!$L$31:$M$1650,2,FALSE)</f>
        <v>Phone - Cellular (All Costs)</v>
      </c>
      <c r="U371" t="s">
        <v>237</v>
      </c>
      <c r="V371">
        <v>44531</v>
      </c>
      <c r="Y371">
        <v>0</v>
      </c>
      <c r="AA371">
        <v>0</v>
      </c>
      <c r="AG371">
        <v>0</v>
      </c>
      <c r="AL371">
        <v>-10</v>
      </c>
      <c r="AM371">
        <v>-10</v>
      </c>
      <c r="AN371" t="s">
        <v>238</v>
      </c>
      <c r="BG371" t="s">
        <v>239</v>
      </c>
    </row>
    <row r="372" spans="1:59" x14ac:dyDescent="0.2">
      <c r="A372" s="177">
        <v>6</v>
      </c>
      <c r="B372" s="173">
        <v>44531</v>
      </c>
      <c r="C372" s="177" t="s">
        <v>800</v>
      </c>
      <c r="D372" s="179">
        <v>-10</v>
      </c>
      <c r="E372" s="177" t="s">
        <v>236</v>
      </c>
      <c r="F372" s="177">
        <v>5079</v>
      </c>
      <c r="G372" s="177" t="s">
        <v>774</v>
      </c>
      <c r="H372" s="177">
        <v>1</v>
      </c>
      <c r="I372" s="177">
        <v>141000</v>
      </c>
      <c r="J372" s="177">
        <v>14016</v>
      </c>
      <c r="K372">
        <v>1</v>
      </c>
      <c r="N372">
        <v>10558447</v>
      </c>
      <c r="O372">
        <v>2508</v>
      </c>
      <c r="P372" t="str">
        <f>VLOOKUP(J372,Notes!$L$31:$M$1650,2,FALSE)</f>
        <v>Phone - Cellular (All Costs)</v>
      </c>
      <c r="U372" t="s">
        <v>237</v>
      </c>
      <c r="V372">
        <v>44531</v>
      </c>
      <c r="Y372">
        <v>0</v>
      </c>
      <c r="AA372">
        <v>0</v>
      </c>
      <c r="AG372">
        <v>0</v>
      </c>
      <c r="AL372">
        <v>-10</v>
      </c>
      <c r="AM372">
        <v>-10</v>
      </c>
      <c r="AN372" t="s">
        <v>238</v>
      </c>
      <c r="BG372" t="s">
        <v>239</v>
      </c>
    </row>
    <row r="373" spans="1:59" x14ac:dyDescent="0.2">
      <c r="A373" s="177">
        <v>6</v>
      </c>
      <c r="B373" s="173">
        <v>44531</v>
      </c>
      <c r="C373" s="177" t="s">
        <v>801</v>
      </c>
      <c r="D373" s="179">
        <v>-10</v>
      </c>
      <c r="E373" s="177" t="s">
        <v>236</v>
      </c>
      <c r="F373" s="177">
        <v>5079</v>
      </c>
      <c r="G373" s="177" t="s">
        <v>774</v>
      </c>
      <c r="H373" s="177">
        <v>1</v>
      </c>
      <c r="I373" s="177">
        <v>141000</v>
      </c>
      <c r="J373" s="177">
        <v>14016</v>
      </c>
      <c r="K373">
        <v>1</v>
      </c>
      <c r="N373">
        <v>10558447</v>
      </c>
      <c r="O373">
        <v>2752</v>
      </c>
      <c r="P373" t="str">
        <f>VLOOKUP(J373,Notes!$L$31:$M$1650,2,FALSE)</f>
        <v>Phone - Cellular (All Costs)</v>
      </c>
      <c r="U373" t="s">
        <v>237</v>
      </c>
      <c r="V373">
        <v>44531</v>
      </c>
      <c r="Y373">
        <v>0</v>
      </c>
      <c r="AA373">
        <v>0</v>
      </c>
      <c r="AG373">
        <v>0</v>
      </c>
      <c r="AL373">
        <v>-10</v>
      </c>
      <c r="AM373">
        <v>-10</v>
      </c>
      <c r="AN373" t="s">
        <v>238</v>
      </c>
      <c r="BG373" t="s">
        <v>239</v>
      </c>
    </row>
    <row r="374" spans="1:59" x14ac:dyDescent="0.2">
      <c r="A374" s="177">
        <v>6</v>
      </c>
      <c r="B374" s="173">
        <v>44531</v>
      </c>
      <c r="C374" s="177" t="s">
        <v>802</v>
      </c>
      <c r="D374" s="179">
        <v>-25.61</v>
      </c>
      <c r="E374" s="177" t="s">
        <v>236</v>
      </c>
      <c r="F374" s="177">
        <v>5079</v>
      </c>
      <c r="G374" s="177" t="s">
        <v>774</v>
      </c>
      <c r="H374" s="177">
        <v>1</v>
      </c>
      <c r="I374" s="177">
        <v>141000</v>
      </c>
      <c r="J374" s="177">
        <v>14016</v>
      </c>
      <c r="K374">
        <v>1</v>
      </c>
      <c r="N374">
        <v>10558447</v>
      </c>
      <c r="O374">
        <v>4374</v>
      </c>
      <c r="P374" t="str">
        <f>VLOOKUP(J374,Notes!$L$31:$M$1650,2,FALSE)</f>
        <v>Phone - Cellular (All Costs)</v>
      </c>
      <c r="U374" t="s">
        <v>237</v>
      </c>
      <c r="V374">
        <v>44531</v>
      </c>
      <c r="Y374">
        <v>0</v>
      </c>
      <c r="AA374">
        <v>0</v>
      </c>
      <c r="AG374">
        <v>0</v>
      </c>
      <c r="AL374">
        <v>-25.61</v>
      </c>
      <c r="AM374">
        <v>-25.61</v>
      </c>
      <c r="AN374" t="s">
        <v>238</v>
      </c>
      <c r="BG374" t="s">
        <v>239</v>
      </c>
    </row>
    <row r="375" spans="1:59" x14ac:dyDescent="0.2">
      <c r="A375" s="192">
        <v>6</v>
      </c>
      <c r="B375" s="173">
        <v>44545</v>
      </c>
      <c r="C375" s="192" t="s">
        <v>783</v>
      </c>
      <c r="D375" s="193">
        <v>23.1</v>
      </c>
      <c r="E375" s="192" t="s">
        <v>240</v>
      </c>
      <c r="F375" s="192">
        <v>5096</v>
      </c>
      <c r="G375" s="192" t="s">
        <v>672</v>
      </c>
      <c r="H375" s="192">
        <v>1</v>
      </c>
      <c r="I375" s="192">
        <v>141000</v>
      </c>
      <c r="J375" s="192">
        <v>14016</v>
      </c>
      <c r="K375">
        <v>1</v>
      </c>
      <c r="N375">
        <v>10600799</v>
      </c>
      <c r="O375">
        <v>1518</v>
      </c>
      <c r="P375" t="str">
        <f>VLOOKUP(J375,Notes!$L$31:$M$1650,2,FALSE)</f>
        <v>Phone - Cellular (All Costs)</v>
      </c>
      <c r="U375" t="s">
        <v>237</v>
      </c>
      <c r="V375">
        <v>44545</v>
      </c>
      <c r="Y375">
        <v>0</v>
      </c>
      <c r="AA375">
        <v>0</v>
      </c>
      <c r="AG375">
        <v>0</v>
      </c>
      <c r="AL375">
        <v>23.1</v>
      </c>
      <c r="AM375">
        <v>23.1</v>
      </c>
      <c r="AN375" t="s">
        <v>238</v>
      </c>
      <c r="BG375" t="s">
        <v>239</v>
      </c>
    </row>
    <row r="376" spans="1:59" x14ac:dyDescent="0.2">
      <c r="A376" s="192">
        <v>6</v>
      </c>
      <c r="B376" s="173">
        <v>44545</v>
      </c>
      <c r="C376" s="192" t="s">
        <v>781</v>
      </c>
      <c r="D376" s="193">
        <v>10</v>
      </c>
      <c r="E376" s="192" t="s">
        <v>240</v>
      </c>
      <c r="F376" s="192">
        <v>5096</v>
      </c>
      <c r="G376" s="192" t="s">
        <v>672</v>
      </c>
      <c r="H376" s="192">
        <v>1</v>
      </c>
      <c r="I376" s="192">
        <v>141000</v>
      </c>
      <c r="J376" s="192">
        <v>14016</v>
      </c>
      <c r="K376">
        <v>1</v>
      </c>
      <c r="N376">
        <v>10600799</v>
      </c>
      <c r="O376">
        <v>3643</v>
      </c>
      <c r="P376" t="str">
        <f>VLOOKUP(J376,Notes!$L$31:$M$1650,2,FALSE)</f>
        <v>Phone - Cellular (All Costs)</v>
      </c>
      <c r="U376" t="s">
        <v>237</v>
      </c>
      <c r="V376">
        <v>44545</v>
      </c>
      <c r="Y376">
        <v>0</v>
      </c>
      <c r="AA376">
        <v>0</v>
      </c>
      <c r="AG376">
        <v>0</v>
      </c>
      <c r="AL376">
        <v>10</v>
      </c>
      <c r="AM376">
        <v>10</v>
      </c>
      <c r="AN376" t="s">
        <v>238</v>
      </c>
      <c r="BG376" t="s">
        <v>239</v>
      </c>
    </row>
    <row r="377" spans="1:59" x14ac:dyDescent="0.2">
      <c r="A377" s="192">
        <v>6</v>
      </c>
      <c r="B377" s="173">
        <v>44545</v>
      </c>
      <c r="C377" s="192" t="s">
        <v>782</v>
      </c>
      <c r="D377" s="193">
        <v>10</v>
      </c>
      <c r="E377" s="192" t="s">
        <v>240</v>
      </c>
      <c r="F377" s="192">
        <v>5096</v>
      </c>
      <c r="G377" s="192" t="s">
        <v>672</v>
      </c>
      <c r="H377" s="192">
        <v>1</v>
      </c>
      <c r="I377" s="192">
        <v>141000</v>
      </c>
      <c r="J377" s="192">
        <v>14016</v>
      </c>
      <c r="K377">
        <v>1</v>
      </c>
      <c r="N377">
        <v>10600799</v>
      </c>
      <c r="O377">
        <v>3885</v>
      </c>
      <c r="P377" t="str">
        <f>VLOOKUP(J377,Notes!$L$31:$M$1650,2,FALSE)</f>
        <v>Phone - Cellular (All Costs)</v>
      </c>
      <c r="U377" t="s">
        <v>237</v>
      </c>
      <c r="V377">
        <v>44545</v>
      </c>
      <c r="Y377">
        <v>0</v>
      </c>
      <c r="AA377">
        <v>0</v>
      </c>
      <c r="AG377">
        <v>0</v>
      </c>
      <c r="AL377">
        <v>10</v>
      </c>
      <c r="AM377">
        <v>10</v>
      </c>
      <c r="AN377" t="s">
        <v>238</v>
      </c>
      <c r="BG377" t="s">
        <v>239</v>
      </c>
    </row>
    <row r="378" spans="1:59" x14ac:dyDescent="0.2">
      <c r="A378" s="192">
        <v>6</v>
      </c>
      <c r="B378" s="173">
        <v>44545</v>
      </c>
      <c r="C378" s="192" t="s">
        <v>780</v>
      </c>
      <c r="D378" s="193">
        <v>10</v>
      </c>
      <c r="E378" s="192" t="s">
        <v>240</v>
      </c>
      <c r="F378" s="192">
        <v>5096</v>
      </c>
      <c r="G378" s="192" t="s">
        <v>672</v>
      </c>
      <c r="H378" s="192">
        <v>1</v>
      </c>
      <c r="I378" s="192">
        <v>141000</v>
      </c>
      <c r="J378" s="192">
        <v>14016</v>
      </c>
      <c r="K378">
        <v>1</v>
      </c>
      <c r="N378">
        <v>10600799</v>
      </c>
      <c r="O378">
        <v>5067</v>
      </c>
      <c r="P378" t="str">
        <f>VLOOKUP(J378,Notes!$L$31:$M$1650,2,FALSE)</f>
        <v>Phone - Cellular (All Costs)</v>
      </c>
      <c r="U378" t="s">
        <v>237</v>
      </c>
      <c r="V378">
        <v>44545</v>
      </c>
      <c r="Y378">
        <v>0</v>
      </c>
      <c r="AA378">
        <v>0</v>
      </c>
      <c r="AG378">
        <v>0</v>
      </c>
      <c r="AL378">
        <v>10</v>
      </c>
      <c r="AM378">
        <v>10</v>
      </c>
      <c r="AN378" t="s">
        <v>238</v>
      </c>
      <c r="BG378" t="s">
        <v>239</v>
      </c>
    </row>
    <row r="379" spans="1:59" x14ac:dyDescent="0.2">
      <c r="A379" s="177">
        <v>6</v>
      </c>
      <c r="B379" s="173">
        <v>44550</v>
      </c>
      <c r="C379" s="177" t="s">
        <v>818</v>
      </c>
      <c r="D379" s="179">
        <v>23.54</v>
      </c>
      <c r="E379" s="177" t="s">
        <v>240</v>
      </c>
      <c r="F379" s="177">
        <v>5099</v>
      </c>
      <c r="G379" s="177" t="s">
        <v>672</v>
      </c>
      <c r="H379" s="177">
        <v>1</v>
      </c>
      <c r="I379" s="177">
        <v>141000</v>
      </c>
      <c r="J379" s="177">
        <v>14016</v>
      </c>
      <c r="K379">
        <v>1</v>
      </c>
      <c r="N379">
        <v>10612745</v>
      </c>
      <c r="O379">
        <v>1527</v>
      </c>
      <c r="P379" t="str">
        <f>VLOOKUP(J379,Notes!$L$31:$M$1650,2,FALSE)</f>
        <v>Phone - Cellular (All Costs)</v>
      </c>
      <c r="U379" t="s">
        <v>237</v>
      </c>
      <c r="V379">
        <v>44550</v>
      </c>
      <c r="Y379">
        <v>0</v>
      </c>
      <c r="AA379">
        <v>0</v>
      </c>
      <c r="AG379">
        <v>0</v>
      </c>
      <c r="AL379">
        <v>23.54</v>
      </c>
      <c r="AM379">
        <v>23.54</v>
      </c>
      <c r="AN379" t="s">
        <v>238</v>
      </c>
      <c r="BG379" t="s">
        <v>239</v>
      </c>
    </row>
    <row r="380" spans="1:59" x14ac:dyDescent="0.2">
      <c r="A380" s="177">
        <v>6</v>
      </c>
      <c r="B380" s="173">
        <v>44550</v>
      </c>
      <c r="C380" s="177" t="s">
        <v>819</v>
      </c>
      <c r="D380" s="179">
        <v>10</v>
      </c>
      <c r="E380" s="177" t="s">
        <v>240</v>
      </c>
      <c r="F380" s="177">
        <v>5099</v>
      </c>
      <c r="G380" s="177" t="s">
        <v>672</v>
      </c>
      <c r="H380" s="177">
        <v>1</v>
      </c>
      <c r="I380" s="177">
        <v>141000</v>
      </c>
      <c r="J380" s="177">
        <v>14016</v>
      </c>
      <c r="K380">
        <v>1</v>
      </c>
      <c r="N380">
        <v>10612745</v>
      </c>
      <c r="O380">
        <v>3657</v>
      </c>
      <c r="P380" t="str">
        <f>VLOOKUP(J380,Notes!$L$31:$M$1650,2,FALSE)</f>
        <v>Phone - Cellular (All Costs)</v>
      </c>
      <c r="U380" t="s">
        <v>237</v>
      </c>
      <c r="V380">
        <v>44550</v>
      </c>
      <c r="Y380">
        <v>0</v>
      </c>
      <c r="AA380">
        <v>0</v>
      </c>
      <c r="AG380">
        <v>0</v>
      </c>
      <c r="AL380">
        <v>10</v>
      </c>
      <c r="AM380">
        <v>10</v>
      </c>
      <c r="AN380" t="s">
        <v>238</v>
      </c>
      <c r="BG380" t="s">
        <v>239</v>
      </c>
    </row>
    <row r="381" spans="1:59" x14ac:dyDescent="0.2">
      <c r="A381" s="177">
        <v>6</v>
      </c>
      <c r="B381" s="173">
        <v>44550</v>
      </c>
      <c r="C381" s="177" t="s">
        <v>820</v>
      </c>
      <c r="D381" s="179">
        <v>10</v>
      </c>
      <c r="E381" s="177" t="s">
        <v>240</v>
      </c>
      <c r="F381" s="177">
        <v>5099</v>
      </c>
      <c r="G381" s="177" t="s">
        <v>672</v>
      </c>
      <c r="H381" s="177">
        <v>1</v>
      </c>
      <c r="I381" s="177">
        <v>141000</v>
      </c>
      <c r="J381" s="177">
        <v>14016</v>
      </c>
      <c r="K381">
        <v>1</v>
      </c>
      <c r="N381">
        <v>10612745</v>
      </c>
      <c r="O381">
        <v>3898</v>
      </c>
      <c r="P381" t="str">
        <f>VLOOKUP(J381,Notes!$L$31:$M$1650,2,FALSE)</f>
        <v>Phone - Cellular (All Costs)</v>
      </c>
      <c r="U381" t="s">
        <v>237</v>
      </c>
      <c r="V381">
        <v>44550</v>
      </c>
      <c r="Y381">
        <v>0</v>
      </c>
      <c r="AA381">
        <v>0</v>
      </c>
      <c r="AG381">
        <v>0</v>
      </c>
      <c r="AL381">
        <v>10</v>
      </c>
      <c r="AM381">
        <v>10</v>
      </c>
      <c r="AN381" t="s">
        <v>238</v>
      </c>
      <c r="BG381" t="s">
        <v>239</v>
      </c>
    </row>
    <row r="382" spans="1:59" x14ac:dyDescent="0.2">
      <c r="A382" s="177">
        <v>6</v>
      </c>
      <c r="B382" s="173">
        <v>44550</v>
      </c>
      <c r="C382" s="177" t="s">
        <v>799</v>
      </c>
      <c r="D382" s="179">
        <v>10</v>
      </c>
      <c r="E382" s="177" t="s">
        <v>240</v>
      </c>
      <c r="F382" s="177">
        <v>5099</v>
      </c>
      <c r="G382" s="177" t="s">
        <v>672</v>
      </c>
      <c r="H382" s="177">
        <v>1</v>
      </c>
      <c r="I382" s="177">
        <v>141000</v>
      </c>
      <c r="J382" s="177">
        <v>14016</v>
      </c>
      <c r="K382">
        <v>1</v>
      </c>
      <c r="N382">
        <v>10612745</v>
      </c>
      <c r="O382">
        <v>5097</v>
      </c>
      <c r="P382" t="str">
        <f>VLOOKUP(J382,Notes!$L$31:$M$1650,2,FALSE)</f>
        <v>Phone - Cellular (All Costs)</v>
      </c>
      <c r="U382" t="s">
        <v>237</v>
      </c>
      <c r="V382">
        <v>44550</v>
      </c>
      <c r="Y382">
        <v>0</v>
      </c>
      <c r="AA382">
        <v>0</v>
      </c>
      <c r="AG382">
        <v>0</v>
      </c>
      <c r="AL382">
        <v>10</v>
      </c>
      <c r="AM382">
        <v>10</v>
      </c>
      <c r="AN382" t="s">
        <v>238</v>
      </c>
      <c r="BG382" t="s">
        <v>239</v>
      </c>
    </row>
    <row r="383" spans="1:59" x14ac:dyDescent="0.2">
      <c r="A383" s="177">
        <v>6</v>
      </c>
      <c r="B383" s="173">
        <v>44552</v>
      </c>
      <c r="C383" s="177" t="s">
        <v>818</v>
      </c>
      <c r="D383" s="179">
        <v>23.54</v>
      </c>
      <c r="E383" s="177" t="s">
        <v>236</v>
      </c>
      <c r="F383" s="177">
        <v>5108</v>
      </c>
      <c r="G383" s="177" t="s">
        <v>672</v>
      </c>
      <c r="H383" s="177">
        <v>1</v>
      </c>
      <c r="I383" s="177">
        <v>141000</v>
      </c>
      <c r="J383" s="177">
        <v>14016</v>
      </c>
      <c r="K383">
        <v>1</v>
      </c>
      <c r="N383">
        <v>10622305</v>
      </c>
      <c r="O383">
        <v>1527</v>
      </c>
      <c r="P383" t="str">
        <f>VLOOKUP(J383,Notes!$L$31:$M$1650,2,FALSE)</f>
        <v>Phone - Cellular (All Costs)</v>
      </c>
      <c r="U383" t="s">
        <v>237</v>
      </c>
      <c r="V383">
        <v>44552</v>
      </c>
      <c r="Y383">
        <v>0</v>
      </c>
      <c r="AA383">
        <v>0</v>
      </c>
      <c r="AG383">
        <v>0</v>
      </c>
      <c r="AL383">
        <v>23.54</v>
      </c>
      <c r="AM383">
        <v>23.54</v>
      </c>
      <c r="AN383" t="s">
        <v>238</v>
      </c>
      <c r="BG383" t="s">
        <v>239</v>
      </c>
    </row>
    <row r="384" spans="1:59" x14ac:dyDescent="0.2">
      <c r="A384" s="177">
        <v>6</v>
      </c>
      <c r="B384" s="173">
        <v>44552</v>
      </c>
      <c r="C384" s="177" t="s">
        <v>819</v>
      </c>
      <c r="D384" s="179">
        <v>10</v>
      </c>
      <c r="E384" s="177" t="s">
        <v>236</v>
      </c>
      <c r="F384" s="177">
        <v>5108</v>
      </c>
      <c r="G384" s="177" t="s">
        <v>672</v>
      </c>
      <c r="H384" s="177">
        <v>1</v>
      </c>
      <c r="I384" s="177">
        <v>141000</v>
      </c>
      <c r="J384" s="177">
        <v>14016</v>
      </c>
      <c r="K384">
        <v>1</v>
      </c>
      <c r="N384">
        <v>10622305</v>
      </c>
      <c r="O384">
        <v>3657</v>
      </c>
      <c r="P384" t="str">
        <f>VLOOKUP(J384,Notes!$L$31:$M$1650,2,FALSE)</f>
        <v>Phone - Cellular (All Costs)</v>
      </c>
      <c r="U384" t="s">
        <v>237</v>
      </c>
      <c r="V384">
        <v>44552</v>
      </c>
      <c r="Y384">
        <v>0</v>
      </c>
      <c r="AA384">
        <v>0</v>
      </c>
      <c r="AG384">
        <v>0</v>
      </c>
      <c r="AL384">
        <v>10</v>
      </c>
      <c r="AM384">
        <v>10</v>
      </c>
      <c r="AN384" t="s">
        <v>238</v>
      </c>
      <c r="BG384" t="s">
        <v>239</v>
      </c>
    </row>
    <row r="385" spans="1:59" x14ac:dyDescent="0.2">
      <c r="A385" s="177">
        <v>6</v>
      </c>
      <c r="B385" s="173">
        <v>44552</v>
      </c>
      <c r="C385" s="177" t="s">
        <v>820</v>
      </c>
      <c r="D385" s="179">
        <v>10</v>
      </c>
      <c r="E385" s="177" t="s">
        <v>236</v>
      </c>
      <c r="F385" s="177">
        <v>5108</v>
      </c>
      <c r="G385" s="177" t="s">
        <v>672</v>
      </c>
      <c r="H385" s="177">
        <v>1</v>
      </c>
      <c r="I385" s="177">
        <v>141000</v>
      </c>
      <c r="J385" s="177">
        <v>14016</v>
      </c>
      <c r="K385">
        <v>1</v>
      </c>
      <c r="N385">
        <v>10622305</v>
      </c>
      <c r="O385">
        <v>3898</v>
      </c>
      <c r="P385" t="str">
        <f>VLOOKUP(J385,Notes!$L$31:$M$1650,2,FALSE)</f>
        <v>Phone - Cellular (All Costs)</v>
      </c>
      <c r="U385" t="s">
        <v>237</v>
      </c>
      <c r="V385">
        <v>44552</v>
      </c>
      <c r="Y385">
        <v>0</v>
      </c>
      <c r="AA385">
        <v>0</v>
      </c>
      <c r="AG385">
        <v>0</v>
      </c>
      <c r="AL385">
        <v>10</v>
      </c>
      <c r="AM385">
        <v>10</v>
      </c>
      <c r="AN385" t="s">
        <v>238</v>
      </c>
      <c r="BG385" t="s">
        <v>239</v>
      </c>
    </row>
    <row r="386" spans="1:59" x14ac:dyDescent="0.2">
      <c r="A386" s="177">
        <v>6</v>
      </c>
      <c r="B386" s="173">
        <v>44552</v>
      </c>
      <c r="C386" s="177" t="s">
        <v>799</v>
      </c>
      <c r="D386" s="179">
        <v>10</v>
      </c>
      <c r="E386" s="177" t="s">
        <v>236</v>
      </c>
      <c r="F386" s="177">
        <v>5108</v>
      </c>
      <c r="G386" s="177" t="s">
        <v>672</v>
      </c>
      <c r="H386" s="177">
        <v>1</v>
      </c>
      <c r="I386" s="177">
        <v>141000</v>
      </c>
      <c r="J386" s="177">
        <v>14016</v>
      </c>
      <c r="K386">
        <v>1</v>
      </c>
      <c r="N386">
        <v>10622305</v>
      </c>
      <c r="O386">
        <v>5097</v>
      </c>
      <c r="P386" t="str">
        <f>VLOOKUP(J386,Notes!$L$31:$M$1650,2,FALSE)</f>
        <v>Phone - Cellular (All Costs)</v>
      </c>
      <c r="U386" t="s">
        <v>237</v>
      </c>
      <c r="V386">
        <v>44552</v>
      </c>
      <c r="Y386">
        <v>0</v>
      </c>
      <c r="AA386">
        <v>0</v>
      </c>
      <c r="AG386">
        <v>0</v>
      </c>
      <c r="AL386">
        <v>10</v>
      </c>
      <c r="AM386">
        <v>10</v>
      </c>
      <c r="AN386" t="s">
        <v>238</v>
      </c>
      <c r="BG386" t="s">
        <v>239</v>
      </c>
    </row>
    <row r="387" spans="1:59" x14ac:dyDescent="0.2">
      <c r="A387">
        <v>6</v>
      </c>
      <c r="B387" s="173">
        <v>44531</v>
      </c>
      <c r="C387" s="180" t="s">
        <v>803</v>
      </c>
      <c r="D387" s="182">
        <v>-353.4</v>
      </c>
      <c r="E387" t="s">
        <v>236</v>
      </c>
      <c r="F387">
        <v>5082</v>
      </c>
      <c r="G387" t="s">
        <v>672</v>
      </c>
      <c r="H387">
        <v>1</v>
      </c>
      <c r="I387">
        <v>141000</v>
      </c>
      <c r="J387">
        <v>14610</v>
      </c>
      <c r="K387">
        <v>1</v>
      </c>
      <c r="N387">
        <v>10568829</v>
      </c>
      <c r="O387">
        <v>58</v>
      </c>
      <c r="P387" t="str">
        <f>VLOOKUP(J387,Notes!$L$31:$M$1650,2,FALSE)</f>
        <v>Airfares - NZ</v>
      </c>
      <c r="U387" t="s">
        <v>237</v>
      </c>
      <c r="V387">
        <v>44536</v>
      </c>
      <c r="Y387">
        <v>0</v>
      </c>
      <c r="AA387">
        <v>0</v>
      </c>
      <c r="AG387">
        <v>0</v>
      </c>
      <c r="AL387">
        <v>-353.4</v>
      </c>
      <c r="AM387">
        <v>-353.4</v>
      </c>
      <c r="AN387" t="s">
        <v>238</v>
      </c>
      <c r="BG387" t="s">
        <v>239</v>
      </c>
    </row>
    <row r="388" spans="1:59" x14ac:dyDescent="0.2">
      <c r="A388">
        <v>6</v>
      </c>
      <c r="B388" s="173">
        <v>44531</v>
      </c>
      <c r="C388" s="180" t="s">
        <v>804</v>
      </c>
      <c r="D388" s="182">
        <v>-565.95000000000005</v>
      </c>
      <c r="E388" t="s">
        <v>236</v>
      </c>
      <c r="F388">
        <v>5082</v>
      </c>
      <c r="G388" t="s">
        <v>672</v>
      </c>
      <c r="H388">
        <v>1</v>
      </c>
      <c r="I388">
        <v>141000</v>
      </c>
      <c r="J388">
        <v>14610</v>
      </c>
      <c r="K388">
        <v>1</v>
      </c>
      <c r="N388">
        <v>10568829</v>
      </c>
      <c r="O388">
        <v>59</v>
      </c>
      <c r="P388" t="str">
        <f>VLOOKUP(J388,Notes!$L$31:$M$1650,2,FALSE)</f>
        <v>Airfares - NZ</v>
      </c>
      <c r="U388" t="s">
        <v>237</v>
      </c>
      <c r="V388">
        <v>44536</v>
      </c>
      <c r="Y388">
        <v>0</v>
      </c>
      <c r="AA388">
        <v>0</v>
      </c>
      <c r="AG388">
        <v>0</v>
      </c>
      <c r="AL388">
        <v>-565.95000000000005</v>
      </c>
      <c r="AM388">
        <v>-565.95000000000005</v>
      </c>
      <c r="AN388" t="s">
        <v>238</v>
      </c>
      <c r="BG388" t="s">
        <v>239</v>
      </c>
    </row>
    <row r="389" spans="1:59" x14ac:dyDescent="0.2">
      <c r="A389">
        <v>6</v>
      </c>
      <c r="B389" s="173">
        <v>44531</v>
      </c>
      <c r="C389" s="180" t="s">
        <v>805</v>
      </c>
      <c r="D389" s="182">
        <v>-262.31</v>
      </c>
      <c r="E389" t="s">
        <v>236</v>
      </c>
      <c r="F389">
        <v>5082</v>
      </c>
      <c r="G389" t="s">
        <v>672</v>
      </c>
      <c r="H389">
        <v>1</v>
      </c>
      <c r="I389">
        <v>141000</v>
      </c>
      <c r="J389">
        <v>14610</v>
      </c>
      <c r="K389">
        <v>1</v>
      </c>
      <c r="N389">
        <v>10568829</v>
      </c>
      <c r="O389">
        <v>60</v>
      </c>
      <c r="P389" t="str">
        <f>VLOOKUP(J389,Notes!$L$31:$M$1650,2,FALSE)</f>
        <v>Airfares - NZ</v>
      </c>
      <c r="U389" t="s">
        <v>237</v>
      </c>
      <c r="V389">
        <v>44536</v>
      </c>
      <c r="Y389">
        <v>0</v>
      </c>
      <c r="AA389">
        <v>0</v>
      </c>
      <c r="AG389">
        <v>0</v>
      </c>
      <c r="AL389">
        <v>-262.31</v>
      </c>
      <c r="AM389">
        <v>-262.31</v>
      </c>
      <c r="AN389" t="s">
        <v>238</v>
      </c>
      <c r="BG389" t="s">
        <v>239</v>
      </c>
    </row>
    <row r="390" spans="1:59" x14ac:dyDescent="0.2">
      <c r="A390">
        <v>6</v>
      </c>
      <c r="B390" s="173">
        <v>44531</v>
      </c>
      <c r="C390" s="180" t="s">
        <v>806</v>
      </c>
      <c r="D390" s="182">
        <v>-225.51</v>
      </c>
      <c r="E390" t="s">
        <v>236</v>
      </c>
      <c r="F390">
        <v>5082</v>
      </c>
      <c r="G390" t="s">
        <v>672</v>
      </c>
      <c r="H390">
        <v>1</v>
      </c>
      <c r="I390">
        <v>141000</v>
      </c>
      <c r="J390">
        <v>14610</v>
      </c>
      <c r="K390">
        <v>1</v>
      </c>
      <c r="N390">
        <v>10568829</v>
      </c>
      <c r="O390">
        <v>61</v>
      </c>
      <c r="P390" t="str">
        <f>VLOOKUP(J390,Notes!$L$31:$M$1650,2,FALSE)</f>
        <v>Airfares - NZ</v>
      </c>
      <c r="U390" t="s">
        <v>237</v>
      </c>
      <c r="V390">
        <v>44536</v>
      </c>
      <c r="Y390">
        <v>0</v>
      </c>
      <c r="AA390">
        <v>0</v>
      </c>
      <c r="AG390">
        <v>0</v>
      </c>
      <c r="AL390">
        <v>-225.51</v>
      </c>
      <c r="AM390">
        <v>-225.51</v>
      </c>
      <c r="AN390" t="s">
        <v>238</v>
      </c>
      <c r="BG390" t="s">
        <v>239</v>
      </c>
    </row>
    <row r="391" spans="1:59" x14ac:dyDescent="0.2">
      <c r="A391">
        <v>6</v>
      </c>
      <c r="B391" s="173">
        <v>44531</v>
      </c>
      <c r="C391" s="180" t="s">
        <v>807</v>
      </c>
      <c r="D391" s="182">
        <v>-5.85</v>
      </c>
      <c r="E391" t="s">
        <v>236</v>
      </c>
      <c r="F391">
        <v>5082</v>
      </c>
      <c r="G391" t="s">
        <v>672</v>
      </c>
      <c r="H391">
        <v>1</v>
      </c>
      <c r="I391">
        <v>141000</v>
      </c>
      <c r="J391">
        <v>14610</v>
      </c>
      <c r="K391">
        <v>1</v>
      </c>
      <c r="N391">
        <v>10568829</v>
      </c>
      <c r="O391">
        <v>1443</v>
      </c>
      <c r="P391" t="str">
        <f>VLOOKUP(J391,Notes!$L$31:$M$1650,2,FALSE)</f>
        <v>Airfares - NZ</v>
      </c>
      <c r="U391" t="s">
        <v>237</v>
      </c>
      <c r="V391">
        <v>44536</v>
      </c>
      <c r="Y391">
        <v>0</v>
      </c>
      <c r="AA391">
        <v>0</v>
      </c>
      <c r="AG391">
        <v>0</v>
      </c>
      <c r="AL391">
        <v>-5.85</v>
      </c>
      <c r="AM391">
        <v>-5.85</v>
      </c>
      <c r="AN391" t="s">
        <v>238</v>
      </c>
      <c r="BG391" t="s">
        <v>239</v>
      </c>
    </row>
    <row r="392" spans="1:59" x14ac:dyDescent="0.2">
      <c r="A392">
        <v>6</v>
      </c>
      <c r="B392" s="173">
        <v>44531</v>
      </c>
      <c r="C392" s="180" t="s">
        <v>807</v>
      </c>
      <c r="D392" s="182">
        <v>-5.85</v>
      </c>
      <c r="E392" t="s">
        <v>236</v>
      </c>
      <c r="F392">
        <v>5082</v>
      </c>
      <c r="G392" t="s">
        <v>672</v>
      </c>
      <c r="H392">
        <v>1</v>
      </c>
      <c r="I392">
        <v>141000</v>
      </c>
      <c r="J392">
        <v>14610</v>
      </c>
      <c r="K392">
        <v>1</v>
      </c>
      <c r="N392">
        <v>10568829</v>
      </c>
      <c r="O392">
        <v>1444</v>
      </c>
      <c r="P392" t="str">
        <f>VLOOKUP(J392,Notes!$L$31:$M$1650,2,FALSE)</f>
        <v>Airfares - NZ</v>
      </c>
      <c r="U392" t="s">
        <v>237</v>
      </c>
      <c r="V392">
        <v>44536</v>
      </c>
      <c r="Y392">
        <v>0</v>
      </c>
      <c r="AA392">
        <v>0</v>
      </c>
      <c r="AG392">
        <v>0</v>
      </c>
      <c r="AL392">
        <v>-5.85</v>
      </c>
      <c r="AM392">
        <v>-5.85</v>
      </c>
      <c r="AN392" t="s">
        <v>238</v>
      </c>
      <c r="BG392" t="s">
        <v>239</v>
      </c>
    </row>
    <row r="393" spans="1:59" x14ac:dyDescent="0.2">
      <c r="A393">
        <v>6</v>
      </c>
      <c r="B393" s="173">
        <v>44531</v>
      </c>
      <c r="C393" s="180" t="s">
        <v>807</v>
      </c>
      <c r="D393" s="182">
        <v>-5.85</v>
      </c>
      <c r="E393" t="s">
        <v>236</v>
      </c>
      <c r="F393">
        <v>5082</v>
      </c>
      <c r="G393" t="s">
        <v>672</v>
      </c>
      <c r="H393">
        <v>1</v>
      </c>
      <c r="I393">
        <v>141000</v>
      </c>
      <c r="J393">
        <v>14610</v>
      </c>
      <c r="K393">
        <v>1</v>
      </c>
      <c r="N393">
        <v>10568829</v>
      </c>
      <c r="O393">
        <v>1445</v>
      </c>
      <c r="P393" t="str">
        <f>VLOOKUP(J393,Notes!$L$31:$M$1650,2,FALSE)</f>
        <v>Airfares - NZ</v>
      </c>
      <c r="U393" t="s">
        <v>237</v>
      </c>
      <c r="V393">
        <v>44536</v>
      </c>
      <c r="Y393">
        <v>0</v>
      </c>
      <c r="AA393">
        <v>0</v>
      </c>
      <c r="AG393">
        <v>0</v>
      </c>
      <c r="AL393">
        <v>-5.85</v>
      </c>
      <c r="AM393">
        <v>-5.85</v>
      </c>
      <c r="AN393" t="s">
        <v>238</v>
      </c>
      <c r="BG393" t="s">
        <v>239</v>
      </c>
    </row>
    <row r="394" spans="1:59" x14ac:dyDescent="0.2">
      <c r="A394">
        <v>6</v>
      </c>
      <c r="B394" s="173">
        <v>44531</v>
      </c>
      <c r="C394" s="180" t="s">
        <v>807</v>
      </c>
      <c r="D394" s="182">
        <v>-5.85</v>
      </c>
      <c r="E394" t="s">
        <v>236</v>
      </c>
      <c r="F394">
        <v>5082</v>
      </c>
      <c r="G394" t="s">
        <v>672</v>
      </c>
      <c r="H394">
        <v>1</v>
      </c>
      <c r="I394">
        <v>141000</v>
      </c>
      <c r="J394">
        <v>14610</v>
      </c>
      <c r="K394">
        <v>1</v>
      </c>
      <c r="N394">
        <v>10568829</v>
      </c>
      <c r="O394">
        <v>1446</v>
      </c>
      <c r="P394" t="str">
        <f>VLOOKUP(J394,Notes!$L$31:$M$1650,2,FALSE)</f>
        <v>Airfares - NZ</v>
      </c>
      <c r="U394" t="s">
        <v>237</v>
      </c>
      <c r="V394">
        <v>44536</v>
      </c>
      <c r="Y394">
        <v>0</v>
      </c>
      <c r="AA394">
        <v>0</v>
      </c>
      <c r="AG394">
        <v>0</v>
      </c>
      <c r="AL394">
        <v>-5.85</v>
      </c>
      <c r="AM394">
        <v>-5.85</v>
      </c>
      <c r="AN394" t="s">
        <v>238</v>
      </c>
      <c r="BG394" t="s">
        <v>239</v>
      </c>
    </row>
    <row r="395" spans="1:59" x14ac:dyDescent="0.2">
      <c r="A395">
        <v>6</v>
      </c>
      <c r="B395" s="173">
        <v>44531</v>
      </c>
      <c r="C395" s="180" t="s">
        <v>803</v>
      </c>
      <c r="D395" s="182">
        <v>353.4</v>
      </c>
      <c r="E395" t="s">
        <v>242</v>
      </c>
      <c r="F395" t="s">
        <v>243</v>
      </c>
      <c r="G395" t="s">
        <v>714</v>
      </c>
      <c r="H395">
        <v>1</v>
      </c>
      <c r="I395">
        <v>141000</v>
      </c>
      <c r="J395">
        <v>14610</v>
      </c>
      <c r="K395">
        <v>1</v>
      </c>
      <c r="N395">
        <v>10569137</v>
      </c>
      <c r="O395">
        <v>429</v>
      </c>
      <c r="P395" t="str">
        <f>VLOOKUP(J395,Notes!$L$31:$M$1650,2,FALSE)</f>
        <v>Airfares - NZ</v>
      </c>
      <c r="Q395">
        <v>3930363</v>
      </c>
      <c r="U395" t="s">
        <v>237</v>
      </c>
      <c r="V395">
        <v>44536</v>
      </c>
      <c r="Y395">
        <v>0</v>
      </c>
      <c r="AA395">
        <v>0</v>
      </c>
      <c r="AG395">
        <v>0</v>
      </c>
      <c r="AI395" t="s">
        <v>244</v>
      </c>
      <c r="AL395">
        <v>353.4</v>
      </c>
      <c r="AM395">
        <v>353.4</v>
      </c>
      <c r="AN395" t="s">
        <v>238</v>
      </c>
      <c r="AR395" t="s">
        <v>241</v>
      </c>
      <c r="AS395">
        <v>254643</v>
      </c>
      <c r="AT395" t="s">
        <v>262</v>
      </c>
      <c r="AU395" t="s">
        <v>821</v>
      </c>
      <c r="AV395">
        <v>100</v>
      </c>
      <c r="AW395">
        <v>44536</v>
      </c>
      <c r="AX395" t="s">
        <v>822</v>
      </c>
      <c r="AY395" t="s">
        <v>245</v>
      </c>
    </row>
    <row r="396" spans="1:59" x14ac:dyDescent="0.2">
      <c r="A396">
        <v>6</v>
      </c>
      <c r="B396" s="173">
        <v>44531</v>
      </c>
      <c r="C396" s="180" t="s">
        <v>804</v>
      </c>
      <c r="D396" s="182">
        <v>565.95000000000005</v>
      </c>
      <c r="E396" t="s">
        <v>242</v>
      </c>
      <c r="F396" t="s">
        <v>243</v>
      </c>
      <c r="G396" t="s">
        <v>714</v>
      </c>
      <c r="H396">
        <v>1</v>
      </c>
      <c r="I396">
        <v>141000</v>
      </c>
      <c r="J396">
        <v>14610</v>
      </c>
      <c r="K396">
        <v>1</v>
      </c>
      <c r="N396">
        <v>10569137</v>
      </c>
      <c r="O396">
        <v>430</v>
      </c>
      <c r="P396" t="str">
        <f>VLOOKUP(J396,Notes!$L$31:$M$1650,2,FALSE)</f>
        <v>Airfares - NZ</v>
      </c>
      <c r="Q396">
        <v>3930363</v>
      </c>
      <c r="U396" t="s">
        <v>237</v>
      </c>
      <c r="V396">
        <v>44536</v>
      </c>
      <c r="Y396">
        <v>0</v>
      </c>
      <c r="AA396">
        <v>0</v>
      </c>
      <c r="AG396">
        <v>0</v>
      </c>
      <c r="AI396" t="s">
        <v>244</v>
      </c>
      <c r="AL396">
        <v>565.95000000000005</v>
      </c>
      <c r="AM396">
        <v>565.95000000000005</v>
      </c>
      <c r="AN396" t="s">
        <v>238</v>
      </c>
      <c r="AR396" t="s">
        <v>241</v>
      </c>
      <c r="AS396">
        <v>254643</v>
      </c>
      <c r="AT396" t="s">
        <v>262</v>
      </c>
      <c r="AU396" t="s">
        <v>821</v>
      </c>
      <c r="AV396">
        <v>100</v>
      </c>
      <c r="AW396">
        <v>44536</v>
      </c>
      <c r="AX396" t="s">
        <v>823</v>
      </c>
      <c r="AY396" t="s">
        <v>245</v>
      </c>
    </row>
    <row r="397" spans="1:59" x14ac:dyDescent="0.2">
      <c r="A397">
        <v>6</v>
      </c>
      <c r="B397" s="173">
        <v>44531</v>
      </c>
      <c r="C397" s="180" t="s">
        <v>805</v>
      </c>
      <c r="D397" s="182">
        <v>262.31</v>
      </c>
      <c r="E397" t="s">
        <v>242</v>
      </c>
      <c r="F397" t="s">
        <v>243</v>
      </c>
      <c r="G397" t="s">
        <v>714</v>
      </c>
      <c r="H397">
        <v>1</v>
      </c>
      <c r="I397">
        <v>141000</v>
      </c>
      <c r="J397">
        <v>14610</v>
      </c>
      <c r="K397">
        <v>1</v>
      </c>
      <c r="N397">
        <v>10569137</v>
      </c>
      <c r="O397">
        <v>431</v>
      </c>
      <c r="P397" t="str">
        <f>VLOOKUP(J397,Notes!$L$31:$M$1650,2,FALSE)</f>
        <v>Airfares - NZ</v>
      </c>
      <c r="Q397">
        <v>3930363</v>
      </c>
      <c r="U397" t="s">
        <v>237</v>
      </c>
      <c r="V397">
        <v>44536</v>
      </c>
      <c r="Y397">
        <v>0</v>
      </c>
      <c r="AA397">
        <v>0</v>
      </c>
      <c r="AG397">
        <v>0</v>
      </c>
      <c r="AI397" t="s">
        <v>244</v>
      </c>
      <c r="AL397">
        <v>262.31</v>
      </c>
      <c r="AM397">
        <v>262.31</v>
      </c>
      <c r="AN397" t="s">
        <v>238</v>
      </c>
      <c r="AR397" t="s">
        <v>241</v>
      </c>
      <c r="AS397">
        <v>254643</v>
      </c>
      <c r="AT397" t="s">
        <v>262</v>
      </c>
      <c r="AU397" t="s">
        <v>821</v>
      </c>
      <c r="AV397">
        <v>100</v>
      </c>
      <c r="AW397">
        <v>44536</v>
      </c>
      <c r="AX397" t="s">
        <v>824</v>
      </c>
      <c r="AY397" t="s">
        <v>245</v>
      </c>
    </row>
    <row r="398" spans="1:59" x14ac:dyDescent="0.2">
      <c r="A398">
        <v>6</v>
      </c>
      <c r="B398" s="173">
        <v>44531</v>
      </c>
      <c r="C398" s="180" t="s">
        <v>806</v>
      </c>
      <c r="D398" s="182">
        <v>225.51</v>
      </c>
      <c r="E398" t="s">
        <v>242</v>
      </c>
      <c r="F398" t="s">
        <v>243</v>
      </c>
      <c r="G398" t="s">
        <v>714</v>
      </c>
      <c r="H398">
        <v>1</v>
      </c>
      <c r="I398">
        <v>141000</v>
      </c>
      <c r="J398">
        <v>14610</v>
      </c>
      <c r="K398">
        <v>1</v>
      </c>
      <c r="N398">
        <v>10569137</v>
      </c>
      <c r="O398">
        <v>432</v>
      </c>
      <c r="P398" t="str">
        <f>VLOOKUP(J398,Notes!$L$31:$M$1650,2,FALSE)</f>
        <v>Airfares - NZ</v>
      </c>
      <c r="Q398">
        <v>3930363</v>
      </c>
      <c r="U398" t="s">
        <v>237</v>
      </c>
      <c r="V398">
        <v>44536</v>
      </c>
      <c r="Y398">
        <v>0</v>
      </c>
      <c r="AA398">
        <v>0</v>
      </c>
      <c r="AG398">
        <v>0</v>
      </c>
      <c r="AI398" t="s">
        <v>244</v>
      </c>
      <c r="AL398">
        <v>225.51</v>
      </c>
      <c r="AM398">
        <v>225.51</v>
      </c>
      <c r="AN398" t="s">
        <v>238</v>
      </c>
      <c r="AR398" t="s">
        <v>241</v>
      </c>
      <c r="AS398">
        <v>254643</v>
      </c>
      <c r="AT398" t="s">
        <v>262</v>
      </c>
      <c r="AU398" t="s">
        <v>821</v>
      </c>
      <c r="AV398">
        <v>100</v>
      </c>
      <c r="AW398">
        <v>44536</v>
      </c>
      <c r="AX398" t="s">
        <v>825</v>
      </c>
      <c r="AY398" t="s">
        <v>245</v>
      </c>
    </row>
    <row r="399" spans="1:59" x14ac:dyDescent="0.2">
      <c r="A399">
        <v>6</v>
      </c>
      <c r="B399" s="173">
        <v>44531</v>
      </c>
      <c r="C399" s="180" t="s">
        <v>807</v>
      </c>
      <c r="D399" s="182">
        <v>5.85</v>
      </c>
      <c r="E399" t="s">
        <v>242</v>
      </c>
      <c r="F399" t="s">
        <v>243</v>
      </c>
      <c r="G399" t="s">
        <v>714</v>
      </c>
      <c r="H399">
        <v>1</v>
      </c>
      <c r="I399">
        <v>141000</v>
      </c>
      <c r="J399">
        <v>14610</v>
      </c>
      <c r="K399">
        <v>1</v>
      </c>
      <c r="N399">
        <v>10569137</v>
      </c>
      <c r="O399">
        <v>433</v>
      </c>
      <c r="P399" t="str">
        <f>VLOOKUP(J399,Notes!$L$31:$M$1650,2,FALSE)</f>
        <v>Airfares - NZ</v>
      </c>
      <c r="Q399">
        <v>3930363</v>
      </c>
      <c r="U399" t="s">
        <v>237</v>
      </c>
      <c r="V399">
        <v>44536</v>
      </c>
      <c r="Y399">
        <v>0</v>
      </c>
      <c r="AA399">
        <v>0</v>
      </c>
      <c r="AG399">
        <v>0</v>
      </c>
      <c r="AI399" t="s">
        <v>244</v>
      </c>
      <c r="AL399">
        <v>5.85</v>
      </c>
      <c r="AM399">
        <v>5.85</v>
      </c>
      <c r="AN399" t="s">
        <v>238</v>
      </c>
      <c r="AR399" t="s">
        <v>241</v>
      </c>
      <c r="AS399">
        <v>254643</v>
      </c>
      <c r="AT399" t="s">
        <v>262</v>
      </c>
      <c r="AU399" t="s">
        <v>821</v>
      </c>
      <c r="AV399">
        <v>100</v>
      </c>
      <c r="AW399">
        <v>44536</v>
      </c>
      <c r="AX399" t="s">
        <v>826</v>
      </c>
      <c r="AY399" t="s">
        <v>245</v>
      </c>
    </row>
    <row r="400" spans="1:59" x14ac:dyDescent="0.2">
      <c r="A400">
        <v>6</v>
      </c>
      <c r="B400" s="173">
        <v>44531</v>
      </c>
      <c r="C400" s="180" t="s">
        <v>807</v>
      </c>
      <c r="D400" s="182">
        <v>5.85</v>
      </c>
      <c r="E400" t="s">
        <v>242</v>
      </c>
      <c r="F400" t="s">
        <v>243</v>
      </c>
      <c r="G400" t="s">
        <v>714</v>
      </c>
      <c r="H400">
        <v>1</v>
      </c>
      <c r="I400">
        <v>141000</v>
      </c>
      <c r="J400">
        <v>14610</v>
      </c>
      <c r="K400">
        <v>1</v>
      </c>
      <c r="N400">
        <v>10569137</v>
      </c>
      <c r="O400">
        <v>434</v>
      </c>
      <c r="P400" t="str">
        <f>VLOOKUP(J400,Notes!$L$31:$M$1650,2,FALSE)</f>
        <v>Airfares - NZ</v>
      </c>
      <c r="Q400">
        <v>3930363</v>
      </c>
      <c r="U400" t="s">
        <v>237</v>
      </c>
      <c r="V400">
        <v>44536</v>
      </c>
      <c r="Y400">
        <v>0</v>
      </c>
      <c r="AA400">
        <v>0</v>
      </c>
      <c r="AG400">
        <v>0</v>
      </c>
      <c r="AI400" t="s">
        <v>244</v>
      </c>
      <c r="AL400">
        <v>5.85</v>
      </c>
      <c r="AM400">
        <v>5.85</v>
      </c>
      <c r="AN400" t="s">
        <v>238</v>
      </c>
      <c r="AR400" t="s">
        <v>241</v>
      </c>
      <c r="AS400">
        <v>254643</v>
      </c>
      <c r="AT400" t="s">
        <v>262</v>
      </c>
      <c r="AU400" t="s">
        <v>821</v>
      </c>
      <c r="AV400">
        <v>100</v>
      </c>
      <c r="AW400">
        <v>44536</v>
      </c>
      <c r="AX400" t="s">
        <v>827</v>
      </c>
      <c r="AY400" t="s">
        <v>245</v>
      </c>
    </row>
    <row r="401" spans="1:59" x14ac:dyDescent="0.2">
      <c r="A401">
        <v>6</v>
      </c>
      <c r="B401" s="173">
        <v>44531</v>
      </c>
      <c r="C401" s="180" t="s">
        <v>807</v>
      </c>
      <c r="D401" s="182">
        <v>5.85</v>
      </c>
      <c r="E401" t="s">
        <v>242</v>
      </c>
      <c r="F401" t="s">
        <v>243</v>
      </c>
      <c r="G401" t="s">
        <v>714</v>
      </c>
      <c r="H401">
        <v>1</v>
      </c>
      <c r="I401">
        <v>141000</v>
      </c>
      <c r="J401">
        <v>14610</v>
      </c>
      <c r="K401">
        <v>1</v>
      </c>
      <c r="N401">
        <v>10569137</v>
      </c>
      <c r="O401">
        <v>435</v>
      </c>
      <c r="P401" t="str">
        <f>VLOOKUP(J401,Notes!$L$31:$M$1650,2,FALSE)</f>
        <v>Airfares - NZ</v>
      </c>
      <c r="Q401">
        <v>3930363</v>
      </c>
      <c r="U401" t="s">
        <v>237</v>
      </c>
      <c r="V401">
        <v>44536</v>
      </c>
      <c r="Y401">
        <v>0</v>
      </c>
      <c r="AA401">
        <v>0</v>
      </c>
      <c r="AG401">
        <v>0</v>
      </c>
      <c r="AI401" t="s">
        <v>244</v>
      </c>
      <c r="AL401">
        <v>5.85</v>
      </c>
      <c r="AM401">
        <v>5.85</v>
      </c>
      <c r="AN401" t="s">
        <v>238</v>
      </c>
      <c r="AR401" t="s">
        <v>241</v>
      </c>
      <c r="AS401">
        <v>254643</v>
      </c>
      <c r="AT401" t="s">
        <v>262</v>
      </c>
      <c r="AU401" t="s">
        <v>821</v>
      </c>
      <c r="AV401">
        <v>100</v>
      </c>
      <c r="AW401">
        <v>44536</v>
      </c>
      <c r="AX401" t="s">
        <v>828</v>
      </c>
      <c r="AY401" t="s">
        <v>245</v>
      </c>
    </row>
    <row r="402" spans="1:59" x14ac:dyDescent="0.2">
      <c r="A402">
        <v>6</v>
      </c>
      <c r="B402" s="173">
        <v>44531</v>
      </c>
      <c r="C402" s="180" t="s">
        <v>807</v>
      </c>
      <c r="D402" s="182">
        <v>5.85</v>
      </c>
      <c r="E402" t="s">
        <v>242</v>
      </c>
      <c r="F402" t="s">
        <v>243</v>
      </c>
      <c r="G402" t="s">
        <v>714</v>
      </c>
      <c r="H402">
        <v>1</v>
      </c>
      <c r="I402">
        <v>141000</v>
      </c>
      <c r="J402">
        <v>14610</v>
      </c>
      <c r="K402">
        <v>1</v>
      </c>
      <c r="N402">
        <v>10569137</v>
      </c>
      <c r="O402">
        <v>436</v>
      </c>
      <c r="P402" t="str">
        <f>VLOOKUP(J402,Notes!$L$31:$M$1650,2,FALSE)</f>
        <v>Airfares - NZ</v>
      </c>
      <c r="Q402">
        <v>3930363</v>
      </c>
      <c r="U402" t="s">
        <v>237</v>
      </c>
      <c r="V402">
        <v>44536</v>
      </c>
      <c r="Y402">
        <v>0</v>
      </c>
      <c r="AA402">
        <v>0</v>
      </c>
      <c r="AG402">
        <v>0</v>
      </c>
      <c r="AI402" t="s">
        <v>244</v>
      </c>
      <c r="AL402">
        <v>5.85</v>
      </c>
      <c r="AM402">
        <v>5.85</v>
      </c>
      <c r="AN402" t="s">
        <v>238</v>
      </c>
      <c r="AR402" t="s">
        <v>241</v>
      </c>
      <c r="AS402">
        <v>254643</v>
      </c>
      <c r="AT402" t="s">
        <v>262</v>
      </c>
      <c r="AU402" t="s">
        <v>821</v>
      </c>
      <c r="AV402">
        <v>100</v>
      </c>
      <c r="AW402">
        <v>44536</v>
      </c>
      <c r="AX402" t="s">
        <v>829</v>
      </c>
      <c r="AY402" t="s">
        <v>245</v>
      </c>
    </row>
    <row r="403" spans="1:59" x14ac:dyDescent="0.2">
      <c r="A403">
        <v>6</v>
      </c>
      <c r="B403" s="173">
        <v>44544</v>
      </c>
      <c r="C403" s="170" t="s">
        <v>807</v>
      </c>
      <c r="D403" s="184">
        <v>10</v>
      </c>
      <c r="E403" t="s">
        <v>242</v>
      </c>
      <c r="F403" t="s">
        <v>243</v>
      </c>
      <c r="G403" t="s">
        <v>714</v>
      </c>
      <c r="H403">
        <v>1</v>
      </c>
      <c r="I403">
        <v>141000</v>
      </c>
      <c r="J403">
        <v>14610</v>
      </c>
      <c r="K403">
        <v>1</v>
      </c>
      <c r="N403">
        <v>10612812</v>
      </c>
      <c r="O403">
        <v>254</v>
      </c>
      <c r="P403" t="str">
        <f>VLOOKUP(J403,Notes!$L$31:$M$1650,2,FALSE)</f>
        <v>Airfares - NZ</v>
      </c>
      <c r="Q403">
        <v>3935709</v>
      </c>
      <c r="U403" t="s">
        <v>237</v>
      </c>
      <c r="V403">
        <v>44550</v>
      </c>
      <c r="Y403">
        <v>0</v>
      </c>
      <c r="AA403">
        <v>0</v>
      </c>
      <c r="AG403">
        <v>0</v>
      </c>
      <c r="AI403" t="s">
        <v>244</v>
      </c>
      <c r="AL403">
        <v>10</v>
      </c>
      <c r="AM403">
        <v>10</v>
      </c>
      <c r="AN403" t="s">
        <v>238</v>
      </c>
      <c r="AR403" t="s">
        <v>241</v>
      </c>
      <c r="AS403">
        <v>254643</v>
      </c>
      <c r="AT403" t="s">
        <v>262</v>
      </c>
      <c r="AU403" t="s">
        <v>830</v>
      </c>
      <c r="AV403">
        <v>100</v>
      </c>
      <c r="AW403">
        <v>44550</v>
      </c>
      <c r="AX403" t="s">
        <v>831</v>
      </c>
      <c r="AY403" t="s">
        <v>245</v>
      </c>
    </row>
    <row r="404" spans="1:59" x14ac:dyDescent="0.2">
      <c r="A404">
        <v>6</v>
      </c>
      <c r="B404" s="173">
        <v>44544</v>
      </c>
      <c r="C404" s="170" t="s">
        <v>807</v>
      </c>
      <c r="D404" s="184">
        <v>25.35</v>
      </c>
      <c r="E404" t="s">
        <v>242</v>
      </c>
      <c r="F404" t="s">
        <v>243</v>
      </c>
      <c r="G404" t="s">
        <v>714</v>
      </c>
      <c r="H404">
        <v>1</v>
      </c>
      <c r="I404">
        <v>141000</v>
      </c>
      <c r="J404">
        <v>14620</v>
      </c>
      <c r="K404">
        <v>1</v>
      </c>
      <c r="N404">
        <v>10612812</v>
      </c>
      <c r="O404">
        <v>255</v>
      </c>
      <c r="P404" t="str">
        <f>VLOOKUP(J404,Notes!$L$31:$M$1650,2,FALSE)</f>
        <v>Accommodation - NZ</v>
      </c>
      <c r="Q404">
        <v>3935709</v>
      </c>
      <c r="U404" t="s">
        <v>237</v>
      </c>
      <c r="V404">
        <v>44550</v>
      </c>
      <c r="Y404">
        <v>0</v>
      </c>
      <c r="AA404">
        <v>0</v>
      </c>
      <c r="AG404">
        <v>0</v>
      </c>
      <c r="AI404" t="s">
        <v>244</v>
      </c>
      <c r="AL404">
        <v>25.35</v>
      </c>
      <c r="AM404">
        <v>25.35</v>
      </c>
      <c r="AN404" t="s">
        <v>238</v>
      </c>
      <c r="AR404" t="s">
        <v>241</v>
      </c>
      <c r="AS404">
        <v>254643</v>
      </c>
      <c r="AT404" t="s">
        <v>262</v>
      </c>
      <c r="AU404" t="s">
        <v>830</v>
      </c>
      <c r="AV404">
        <v>100</v>
      </c>
      <c r="AW404">
        <v>44550</v>
      </c>
      <c r="AX404" t="s">
        <v>832</v>
      </c>
      <c r="AY404" t="s">
        <v>245</v>
      </c>
    </row>
    <row r="405" spans="1:59" x14ac:dyDescent="0.2">
      <c r="A405">
        <v>6</v>
      </c>
      <c r="B405" s="173">
        <v>44531</v>
      </c>
      <c r="C405" s="180" t="s">
        <v>817</v>
      </c>
      <c r="D405" s="182">
        <v>-11.86</v>
      </c>
      <c r="E405" t="s">
        <v>236</v>
      </c>
      <c r="F405">
        <v>5077</v>
      </c>
      <c r="G405" t="s">
        <v>774</v>
      </c>
      <c r="H405">
        <v>1</v>
      </c>
      <c r="I405">
        <v>141000</v>
      </c>
      <c r="J405">
        <v>14640</v>
      </c>
      <c r="K405">
        <v>1</v>
      </c>
      <c r="N405">
        <v>10558286</v>
      </c>
      <c r="O405">
        <v>10</v>
      </c>
      <c r="P405" t="str">
        <f>VLOOKUP(J405,Notes!$L$31:$M$1650,2,FALSE)</f>
        <v>Taxi Fares</v>
      </c>
      <c r="U405" t="s">
        <v>237</v>
      </c>
      <c r="V405">
        <v>44531</v>
      </c>
      <c r="Y405">
        <v>0</v>
      </c>
      <c r="AA405">
        <v>0</v>
      </c>
      <c r="AG405">
        <v>0</v>
      </c>
      <c r="AL405">
        <v>-11.86</v>
      </c>
      <c r="AM405">
        <v>-11.86</v>
      </c>
      <c r="AN405" t="s">
        <v>238</v>
      </c>
      <c r="BG405" t="s">
        <v>239</v>
      </c>
    </row>
    <row r="406" spans="1:59" x14ac:dyDescent="0.2">
      <c r="A406">
        <v>6</v>
      </c>
      <c r="B406" s="173">
        <v>44531</v>
      </c>
      <c r="C406" s="180" t="s">
        <v>817</v>
      </c>
      <c r="D406" s="182">
        <v>-55.96</v>
      </c>
      <c r="E406" t="s">
        <v>236</v>
      </c>
      <c r="F406">
        <v>5077</v>
      </c>
      <c r="G406" t="s">
        <v>774</v>
      </c>
      <c r="H406">
        <v>1</v>
      </c>
      <c r="I406">
        <v>141000</v>
      </c>
      <c r="J406">
        <v>14640</v>
      </c>
      <c r="K406">
        <v>1</v>
      </c>
      <c r="N406">
        <v>10558286</v>
      </c>
      <c r="O406">
        <v>143</v>
      </c>
      <c r="P406" t="str">
        <f>VLOOKUP(J406,Notes!$L$31:$M$1650,2,FALSE)</f>
        <v>Taxi Fares</v>
      </c>
      <c r="U406" t="s">
        <v>237</v>
      </c>
      <c r="V406">
        <v>44531</v>
      </c>
      <c r="Y406">
        <v>0</v>
      </c>
      <c r="AA406">
        <v>0</v>
      </c>
      <c r="AG406">
        <v>0</v>
      </c>
      <c r="AL406">
        <v>-55.96</v>
      </c>
      <c r="AM406">
        <v>-55.96</v>
      </c>
      <c r="AN406" t="s">
        <v>238</v>
      </c>
      <c r="BG406" t="s">
        <v>239</v>
      </c>
    </row>
    <row r="407" spans="1:59" x14ac:dyDescent="0.2">
      <c r="A407">
        <v>6</v>
      </c>
      <c r="B407" s="173">
        <v>44531</v>
      </c>
      <c r="C407" s="180" t="s">
        <v>817</v>
      </c>
      <c r="D407" s="182">
        <v>-23.91</v>
      </c>
      <c r="E407" t="s">
        <v>236</v>
      </c>
      <c r="F407">
        <v>5077</v>
      </c>
      <c r="G407" t="s">
        <v>774</v>
      </c>
      <c r="H407">
        <v>1</v>
      </c>
      <c r="I407">
        <v>141000</v>
      </c>
      <c r="J407">
        <v>14640</v>
      </c>
      <c r="K407">
        <v>1</v>
      </c>
      <c r="N407">
        <v>10558286</v>
      </c>
      <c r="O407">
        <v>163</v>
      </c>
      <c r="P407" t="str">
        <f>VLOOKUP(J407,Notes!$L$31:$M$1650,2,FALSE)</f>
        <v>Taxi Fares</v>
      </c>
      <c r="U407" t="s">
        <v>237</v>
      </c>
      <c r="V407">
        <v>44531</v>
      </c>
      <c r="Y407">
        <v>0</v>
      </c>
      <c r="AA407">
        <v>0</v>
      </c>
      <c r="AG407">
        <v>0</v>
      </c>
      <c r="AL407">
        <v>-23.91</v>
      </c>
      <c r="AM407">
        <v>-23.91</v>
      </c>
      <c r="AN407" t="s">
        <v>238</v>
      </c>
      <c r="BG407" t="s">
        <v>239</v>
      </c>
    </row>
    <row r="408" spans="1:59" x14ac:dyDescent="0.2">
      <c r="A408">
        <v>6</v>
      </c>
      <c r="B408" s="173">
        <v>44531</v>
      </c>
      <c r="C408" s="180" t="s">
        <v>817</v>
      </c>
      <c r="D408" s="182">
        <v>-43.9</v>
      </c>
      <c r="E408" t="s">
        <v>236</v>
      </c>
      <c r="F408">
        <v>5077</v>
      </c>
      <c r="G408" t="s">
        <v>774</v>
      </c>
      <c r="H408">
        <v>1</v>
      </c>
      <c r="I408">
        <v>141000</v>
      </c>
      <c r="J408">
        <v>14640</v>
      </c>
      <c r="K408">
        <v>1</v>
      </c>
      <c r="N408">
        <v>10558286</v>
      </c>
      <c r="O408">
        <v>202</v>
      </c>
      <c r="P408" t="str">
        <f>VLOOKUP(J408,Notes!$L$31:$M$1650,2,FALSE)</f>
        <v>Taxi Fares</v>
      </c>
      <c r="U408" t="s">
        <v>237</v>
      </c>
      <c r="V408">
        <v>44531</v>
      </c>
      <c r="Y408">
        <v>0</v>
      </c>
      <c r="AA408">
        <v>0</v>
      </c>
      <c r="AG408">
        <v>0</v>
      </c>
      <c r="AL408">
        <v>-43.9</v>
      </c>
      <c r="AM408">
        <v>-43.9</v>
      </c>
      <c r="AN408" t="s">
        <v>238</v>
      </c>
      <c r="BG408" t="s">
        <v>239</v>
      </c>
    </row>
    <row r="409" spans="1:59" x14ac:dyDescent="0.2">
      <c r="A409">
        <v>6</v>
      </c>
      <c r="B409" s="173">
        <v>44531</v>
      </c>
      <c r="C409" s="180" t="s">
        <v>817</v>
      </c>
      <c r="D409" s="182">
        <v>-9.3699999999999992</v>
      </c>
      <c r="E409" t="s">
        <v>236</v>
      </c>
      <c r="F409">
        <v>5077</v>
      </c>
      <c r="G409" t="s">
        <v>774</v>
      </c>
      <c r="H409">
        <v>1</v>
      </c>
      <c r="I409">
        <v>141000</v>
      </c>
      <c r="J409">
        <v>14640</v>
      </c>
      <c r="K409">
        <v>1</v>
      </c>
      <c r="N409">
        <v>10558286</v>
      </c>
      <c r="O409">
        <v>476</v>
      </c>
      <c r="P409" t="str">
        <f>VLOOKUP(J409,Notes!$L$31:$M$1650,2,FALSE)</f>
        <v>Taxi Fares</v>
      </c>
      <c r="U409" t="s">
        <v>237</v>
      </c>
      <c r="V409">
        <v>44531</v>
      </c>
      <c r="Y409">
        <v>0</v>
      </c>
      <c r="AA409">
        <v>0</v>
      </c>
      <c r="AG409">
        <v>0</v>
      </c>
      <c r="AL409">
        <v>-9.3699999999999992</v>
      </c>
      <c r="AM409">
        <v>-9.3699999999999992</v>
      </c>
      <c r="AN409" t="s">
        <v>238</v>
      </c>
      <c r="BG409" t="s">
        <v>239</v>
      </c>
    </row>
    <row r="410" spans="1:59" x14ac:dyDescent="0.2">
      <c r="A410">
        <v>6</v>
      </c>
      <c r="B410" s="173">
        <v>44531</v>
      </c>
      <c r="C410" s="180" t="s">
        <v>817</v>
      </c>
      <c r="D410" s="182">
        <v>-11.1</v>
      </c>
      <c r="E410" t="s">
        <v>236</v>
      </c>
      <c r="F410">
        <v>5077</v>
      </c>
      <c r="G410" t="s">
        <v>774</v>
      </c>
      <c r="H410">
        <v>1</v>
      </c>
      <c r="I410">
        <v>141000</v>
      </c>
      <c r="J410">
        <v>14640</v>
      </c>
      <c r="K410">
        <v>1</v>
      </c>
      <c r="N410">
        <v>10558286</v>
      </c>
      <c r="O410">
        <v>492</v>
      </c>
      <c r="P410" t="str">
        <f>VLOOKUP(J410,Notes!$L$31:$M$1650,2,FALSE)</f>
        <v>Taxi Fares</v>
      </c>
      <c r="U410" t="s">
        <v>237</v>
      </c>
      <c r="V410">
        <v>44531</v>
      </c>
      <c r="Y410">
        <v>0</v>
      </c>
      <c r="AA410">
        <v>0</v>
      </c>
      <c r="AG410">
        <v>0</v>
      </c>
      <c r="AL410">
        <v>-11.1</v>
      </c>
      <c r="AM410">
        <v>-11.1</v>
      </c>
      <c r="AN410" t="s">
        <v>238</v>
      </c>
      <c r="BG410" t="s">
        <v>239</v>
      </c>
    </row>
    <row r="411" spans="1:59" x14ac:dyDescent="0.2">
      <c r="A411">
        <v>6</v>
      </c>
      <c r="B411" s="173">
        <v>44531</v>
      </c>
      <c r="C411" t="s">
        <v>833</v>
      </c>
      <c r="D411" s="184">
        <v>11.86</v>
      </c>
      <c r="E411" t="s">
        <v>242</v>
      </c>
      <c r="F411" t="s">
        <v>243</v>
      </c>
      <c r="G411" t="s">
        <v>774</v>
      </c>
      <c r="H411">
        <v>1</v>
      </c>
      <c r="I411">
        <v>141000</v>
      </c>
      <c r="J411">
        <v>14640</v>
      </c>
      <c r="K411">
        <v>1</v>
      </c>
      <c r="N411">
        <v>10589108</v>
      </c>
      <c r="O411">
        <v>122</v>
      </c>
      <c r="P411" t="str">
        <f>VLOOKUP(J411,Notes!$L$31:$M$1650,2,FALSE)</f>
        <v>Taxi Fares</v>
      </c>
      <c r="Q411">
        <v>3932556</v>
      </c>
      <c r="U411" t="s">
        <v>237</v>
      </c>
      <c r="V411">
        <v>44543</v>
      </c>
      <c r="Y411">
        <v>1</v>
      </c>
      <c r="Z411" t="s">
        <v>715</v>
      </c>
      <c r="AA411">
        <v>0</v>
      </c>
      <c r="AG411">
        <v>0</v>
      </c>
      <c r="AI411" t="s">
        <v>244</v>
      </c>
      <c r="AL411">
        <v>11.86</v>
      </c>
      <c r="AM411">
        <v>11.86</v>
      </c>
      <c r="AN411" t="s">
        <v>238</v>
      </c>
      <c r="AR411" t="s">
        <v>241</v>
      </c>
      <c r="AS411">
        <v>43325</v>
      </c>
      <c r="AT411" t="s">
        <v>400</v>
      </c>
      <c r="AU411">
        <v>4374934921</v>
      </c>
      <c r="AV411">
        <v>100</v>
      </c>
      <c r="AW411">
        <v>44543</v>
      </c>
      <c r="AX411" t="s">
        <v>834</v>
      </c>
      <c r="AY411" t="s">
        <v>245</v>
      </c>
    </row>
    <row r="412" spans="1:59" x14ac:dyDescent="0.2">
      <c r="A412">
        <v>6</v>
      </c>
      <c r="B412" s="173">
        <v>44531</v>
      </c>
      <c r="C412" t="s">
        <v>835</v>
      </c>
      <c r="D412" s="184">
        <v>55.96</v>
      </c>
      <c r="E412" t="s">
        <v>242</v>
      </c>
      <c r="F412" t="s">
        <v>243</v>
      </c>
      <c r="G412" t="s">
        <v>774</v>
      </c>
      <c r="H412">
        <v>1</v>
      </c>
      <c r="I412">
        <v>141000</v>
      </c>
      <c r="J412">
        <v>14640</v>
      </c>
      <c r="K412">
        <v>1</v>
      </c>
      <c r="N412">
        <v>10589108</v>
      </c>
      <c r="O412">
        <v>123</v>
      </c>
      <c r="P412" t="str">
        <f>VLOOKUP(J412,Notes!$L$31:$M$1650,2,FALSE)</f>
        <v>Taxi Fares</v>
      </c>
      <c r="Q412">
        <v>3932556</v>
      </c>
      <c r="U412" t="s">
        <v>237</v>
      </c>
      <c r="V412">
        <v>44543</v>
      </c>
      <c r="Y412">
        <v>1</v>
      </c>
      <c r="Z412" t="s">
        <v>715</v>
      </c>
      <c r="AA412">
        <v>0</v>
      </c>
      <c r="AG412">
        <v>0</v>
      </c>
      <c r="AI412" t="s">
        <v>244</v>
      </c>
      <c r="AL412">
        <v>55.96</v>
      </c>
      <c r="AM412">
        <v>55.96</v>
      </c>
      <c r="AN412" t="s">
        <v>238</v>
      </c>
      <c r="AR412" t="s">
        <v>241</v>
      </c>
      <c r="AS412">
        <v>43325</v>
      </c>
      <c r="AT412" t="s">
        <v>400</v>
      </c>
      <c r="AU412">
        <v>4374934921</v>
      </c>
      <c r="AV412">
        <v>100</v>
      </c>
      <c r="AW412">
        <v>44543</v>
      </c>
      <c r="AX412" t="s">
        <v>836</v>
      </c>
      <c r="AY412" t="s">
        <v>245</v>
      </c>
    </row>
    <row r="413" spans="1:59" x14ac:dyDescent="0.2">
      <c r="A413">
        <v>6</v>
      </c>
      <c r="B413" s="173">
        <v>44531</v>
      </c>
      <c r="C413" t="s">
        <v>837</v>
      </c>
      <c r="D413" s="184">
        <v>23.91</v>
      </c>
      <c r="E413" t="s">
        <v>242</v>
      </c>
      <c r="F413" t="s">
        <v>243</v>
      </c>
      <c r="G413" t="s">
        <v>774</v>
      </c>
      <c r="H413">
        <v>1</v>
      </c>
      <c r="I413">
        <v>141000</v>
      </c>
      <c r="J413">
        <v>14640</v>
      </c>
      <c r="K413">
        <v>1</v>
      </c>
      <c r="N413">
        <v>10589108</v>
      </c>
      <c r="O413">
        <v>124</v>
      </c>
      <c r="P413" t="str">
        <f>VLOOKUP(J413,Notes!$L$31:$M$1650,2,FALSE)</f>
        <v>Taxi Fares</v>
      </c>
      <c r="Q413">
        <v>3932556</v>
      </c>
      <c r="U413" t="s">
        <v>237</v>
      </c>
      <c r="V413">
        <v>44543</v>
      </c>
      <c r="Y413">
        <v>1</v>
      </c>
      <c r="Z413" t="s">
        <v>715</v>
      </c>
      <c r="AA413">
        <v>0</v>
      </c>
      <c r="AG413">
        <v>0</v>
      </c>
      <c r="AI413" t="s">
        <v>244</v>
      </c>
      <c r="AL413">
        <v>23.91</v>
      </c>
      <c r="AM413">
        <v>23.91</v>
      </c>
      <c r="AN413" t="s">
        <v>238</v>
      </c>
      <c r="AR413" t="s">
        <v>241</v>
      </c>
      <c r="AS413">
        <v>43325</v>
      </c>
      <c r="AT413" t="s">
        <v>400</v>
      </c>
      <c r="AU413">
        <v>4374934921</v>
      </c>
      <c r="AV413">
        <v>100</v>
      </c>
      <c r="AW413">
        <v>44543</v>
      </c>
      <c r="AX413" t="s">
        <v>838</v>
      </c>
      <c r="AY413" t="s">
        <v>245</v>
      </c>
    </row>
    <row r="414" spans="1:59" x14ac:dyDescent="0.2">
      <c r="A414">
        <v>6</v>
      </c>
      <c r="B414" s="173">
        <v>44531</v>
      </c>
      <c r="C414" t="s">
        <v>839</v>
      </c>
      <c r="D414" s="184">
        <v>43.9</v>
      </c>
      <c r="E414" t="s">
        <v>242</v>
      </c>
      <c r="F414" t="s">
        <v>243</v>
      </c>
      <c r="G414" t="s">
        <v>774</v>
      </c>
      <c r="H414">
        <v>1</v>
      </c>
      <c r="I414">
        <v>141000</v>
      </c>
      <c r="J414">
        <v>14640</v>
      </c>
      <c r="K414">
        <v>1</v>
      </c>
      <c r="N414">
        <v>10589108</v>
      </c>
      <c r="O414">
        <v>125</v>
      </c>
      <c r="P414" t="str">
        <f>VLOOKUP(J414,Notes!$L$31:$M$1650,2,FALSE)</f>
        <v>Taxi Fares</v>
      </c>
      <c r="Q414">
        <v>3932556</v>
      </c>
      <c r="U414" t="s">
        <v>237</v>
      </c>
      <c r="V414">
        <v>44543</v>
      </c>
      <c r="Y414">
        <v>1</v>
      </c>
      <c r="Z414" t="s">
        <v>715</v>
      </c>
      <c r="AA414">
        <v>0</v>
      </c>
      <c r="AG414">
        <v>0</v>
      </c>
      <c r="AI414" t="s">
        <v>244</v>
      </c>
      <c r="AL414">
        <v>43.9</v>
      </c>
      <c r="AM414">
        <v>43.9</v>
      </c>
      <c r="AN414" t="s">
        <v>238</v>
      </c>
      <c r="AR414" t="s">
        <v>241</v>
      </c>
      <c r="AS414">
        <v>43325</v>
      </c>
      <c r="AT414" t="s">
        <v>400</v>
      </c>
      <c r="AU414">
        <v>4374934921</v>
      </c>
      <c r="AV414">
        <v>100</v>
      </c>
      <c r="AW414">
        <v>44543</v>
      </c>
      <c r="AX414" t="s">
        <v>840</v>
      </c>
      <c r="AY414" t="s">
        <v>245</v>
      </c>
    </row>
    <row r="415" spans="1:59" x14ac:dyDescent="0.2">
      <c r="A415">
        <v>6</v>
      </c>
      <c r="B415" s="173">
        <v>44531</v>
      </c>
      <c r="C415" t="s">
        <v>841</v>
      </c>
      <c r="D415" s="184">
        <v>9.3699999999999992</v>
      </c>
      <c r="E415" t="s">
        <v>242</v>
      </c>
      <c r="F415" t="s">
        <v>243</v>
      </c>
      <c r="G415" t="s">
        <v>774</v>
      </c>
      <c r="H415">
        <v>1</v>
      </c>
      <c r="I415">
        <v>141000</v>
      </c>
      <c r="J415">
        <v>14640</v>
      </c>
      <c r="K415">
        <v>1</v>
      </c>
      <c r="N415">
        <v>10589108</v>
      </c>
      <c r="O415">
        <v>126</v>
      </c>
      <c r="P415" t="str">
        <f>VLOOKUP(J415,Notes!$L$31:$M$1650,2,FALSE)</f>
        <v>Taxi Fares</v>
      </c>
      <c r="Q415">
        <v>3932556</v>
      </c>
      <c r="U415" t="s">
        <v>237</v>
      </c>
      <c r="V415">
        <v>44543</v>
      </c>
      <c r="Y415">
        <v>1</v>
      </c>
      <c r="Z415" t="s">
        <v>715</v>
      </c>
      <c r="AA415">
        <v>0</v>
      </c>
      <c r="AG415">
        <v>0</v>
      </c>
      <c r="AI415" t="s">
        <v>244</v>
      </c>
      <c r="AL415">
        <v>9.3699999999999992</v>
      </c>
      <c r="AM415">
        <v>9.3699999999999992</v>
      </c>
      <c r="AN415" t="s">
        <v>238</v>
      </c>
      <c r="AR415" t="s">
        <v>241</v>
      </c>
      <c r="AS415">
        <v>43325</v>
      </c>
      <c r="AT415" t="s">
        <v>400</v>
      </c>
      <c r="AU415">
        <v>4374934921</v>
      </c>
      <c r="AV415">
        <v>100</v>
      </c>
      <c r="AW415">
        <v>44543</v>
      </c>
      <c r="AX415" t="s">
        <v>842</v>
      </c>
      <c r="AY415" t="s">
        <v>245</v>
      </c>
    </row>
    <row r="416" spans="1:59" x14ac:dyDescent="0.2">
      <c r="A416">
        <v>6</v>
      </c>
      <c r="B416" s="173">
        <v>44531</v>
      </c>
      <c r="C416" t="s">
        <v>843</v>
      </c>
      <c r="D416" s="184">
        <v>11.1</v>
      </c>
      <c r="E416" t="s">
        <v>242</v>
      </c>
      <c r="F416" t="s">
        <v>243</v>
      </c>
      <c r="G416" t="s">
        <v>774</v>
      </c>
      <c r="H416">
        <v>1</v>
      </c>
      <c r="I416">
        <v>141000</v>
      </c>
      <c r="J416">
        <v>14640</v>
      </c>
      <c r="K416">
        <v>1</v>
      </c>
      <c r="N416">
        <v>10589108</v>
      </c>
      <c r="O416">
        <v>127</v>
      </c>
      <c r="P416" t="str">
        <f>VLOOKUP(J416,Notes!$L$31:$M$1650,2,FALSE)</f>
        <v>Taxi Fares</v>
      </c>
      <c r="Q416">
        <v>3932556</v>
      </c>
      <c r="U416" t="s">
        <v>237</v>
      </c>
      <c r="V416">
        <v>44543</v>
      </c>
      <c r="Y416">
        <v>1</v>
      </c>
      <c r="Z416" t="s">
        <v>715</v>
      </c>
      <c r="AA416">
        <v>0</v>
      </c>
      <c r="AG416">
        <v>0</v>
      </c>
      <c r="AI416" t="s">
        <v>244</v>
      </c>
      <c r="AL416">
        <v>11.1</v>
      </c>
      <c r="AM416">
        <v>11.1</v>
      </c>
      <c r="AN416" t="s">
        <v>238</v>
      </c>
      <c r="AR416" t="s">
        <v>241</v>
      </c>
      <c r="AS416">
        <v>43325</v>
      </c>
      <c r="AT416" t="s">
        <v>400</v>
      </c>
      <c r="AU416">
        <v>4374934921</v>
      </c>
      <c r="AV416">
        <v>100</v>
      </c>
      <c r="AW416">
        <v>44543</v>
      </c>
      <c r="AX416" t="s">
        <v>844</v>
      </c>
      <c r="AY416" t="s">
        <v>245</v>
      </c>
    </row>
    <row r="417" spans="1:59" x14ac:dyDescent="0.2">
      <c r="A417">
        <v>6</v>
      </c>
      <c r="B417" s="173">
        <v>44552</v>
      </c>
      <c r="C417" s="180" t="s">
        <v>845</v>
      </c>
      <c r="D417" s="182">
        <v>11.86</v>
      </c>
      <c r="E417" t="s">
        <v>236</v>
      </c>
      <c r="F417">
        <v>5114</v>
      </c>
      <c r="G417" t="s">
        <v>672</v>
      </c>
      <c r="H417">
        <v>1</v>
      </c>
      <c r="I417">
        <v>141000</v>
      </c>
      <c r="J417">
        <v>14640</v>
      </c>
      <c r="K417">
        <v>1</v>
      </c>
      <c r="L417" t="s">
        <v>872</v>
      </c>
      <c r="N417">
        <v>10622925</v>
      </c>
      <c r="O417">
        <v>10</v>
      </c>
      <c r="P417" t="str">
        <f>VLOOKUP(J417,Notes!$L$31:$M$1650,2,FALSE)</f>
        <v>Taxi Fares</v>
      </c>
      <c r="U417" t="s">
        <v>237</v>
      </c>
      <c r="V417">
        <v>44552</v>
      </c>
      <c r="Y417">
        <v>0</v>
      </c>
      <c r="AA417">
        <v>0</v>
      </c>
      <c r="AG417">
        <v>0</v>
      </c>
      <c r="AL417">
        <v>11.86</v>
      </c>
      <c r="AM417">
        <v>11.86</v>
      </c>
      <c r="AN417" t="s">
        <v>238</v>
      </c>
      <c r="BG417" t="s">
        <v>239</v>
      </c>
    </row>
    <row r="418" spans="1:59" x14ac:dyDescent="0.2">
      <c r="A418">
        <v>6</v>
      </c>
      <c r="B418" s="173">
        <v>44552</v>
      </c>
      <c r="C418" s="180" t="s">
        <v>845</v>
      </c>
      <c r="D418" s="182">
        <v>55.96</v>
      </c>
      <c r="E418" t="s">
        <v>236</v>
      </c>
      <c r="F418">
        <v>5114</v>
      </c>
      <c r="G418" t="s">
        <v>672</v>
      </c>
      <c r="H418">
        <v>1</v>
      </c>
      <c r="I418">
        <v>141000</v>
      </c>
      <c r="J418">
        <v>14640</v>
      </c>
      <c r="K418">
        <v>1</v>
      </c>
      <c r="L418" t="s">
        <v>872</v>
      </c>
      <c r="N418">
        <v>10622925</v>
      </c>
      <c r="O418">
        <v>143</v>
      </c>
      <c r="P418" t="str">
        <f>VLOOKUP(J418,Notes!$L$31:$M$1650,2,FALSE)</f>
        <v>Taxi Fares</v>
      </c>
      <c r="U418" t="s">
        <v>237</v>
      </c>
      <c r="V418">
        <v>44552</v>
      </c>
      <c r="Y418">
        <v>0</v>
      </c>
      <c r="AA418">
        <v>0</v>
      </c>
      <c r="AG418">
        <v>0</v>
      </c>
      <c r="AL418">
        <v>55.96</v>
      </c>
      <c r="AM418">
        <v>55.96</v>
      </c>
      <c r="AN418" t="s">
        <v>238</v>
      </c>
      <c r="BG418" t="s">
        <v>239</v>
      </c>
    </row>
    <row r="419" spans="1:59" x14ac:dyDescent="0.2">
      <c r="A419">
        <v>6</v>
      </c>
      <c r="B419" s="173">
        <v>44552</v>
      </c>
      <c r="C419" s="180" t="s">
        <v>845</v>
      </c>
      <c r="D419" s="182">
        <v>23.91</v>
      </c>
      <c r="E419" t="s">
        <v>236</v>
      </c>
      <c r="F419">
        <v>5114</v>
      </c>
      <c r="G419" t="s">
        <v>672</v>
      </c>
      <c r="H419">
        <v>1</v>
      </c>
      <c r="I419">
        <v>141000</v>
      </c>
      <c r="J419">
        <v>14640</v>
      </c>
      <c r="K419">
        <v>1</v>
      </c>
      <c r="L419" t="s">
        <v>872</v>
      </c>
      <c r="N419">
        <v>10622925</v>
      </c>
      <c r="O419">
        <v>163</v>
      </c>
      <c r="P419" t="str">
        <f>VLOOKUP(J419,Notes!$L$31:$M$1650,2,FALSE)</f>
        <v>Taxi Fares</v>
      </c>
      <c r="U419" t="s">
        <v>237</v>
      </c>
      <c r="V419">
        <v>44552</v>
      </c>
      <c r="Y419">
        <v>0</v>
      </c>
      <c r="AA419">
        <v>0</v>
      </c>
      <c r="AG419">
        <v>0</v>
      </c>
      <c r="AL419">
        <v>23.91</v>
      </c>
      <c r="AM419">
        <v>23.91</v>
      </c>
      <c r="AN419" t="s">
        <v>238</v>
      </c>
      <c r="BG419" t="s">
        <v>239</v>
      </c>
    </row>
    <row r="420" spans="1:59" x14ac:dyDescent="0.2">
      <c r="A420">
        <v>6</v>
      </c>
      <c r="B420" s="173">
        <v>44552</v>
      </c>
      <c r="C420" s="180" t="s">
        <v>845</v>
      </c>
      <c r="D420" s="182">
        <v>43.9</v>
      </c>
      <c r="E420" t="s">
        <v>236</v>
      </c>
      <c r="F420">
        <v>5114</v>
      </c>
      <c r="G420" t="s">
        <v>672</v>
      </c>
      <c r="H420">
        <v>1</v>
      </c>
      <c r="I420">
        <v>141000</v>
      </c>
      <c r="J420">
        <v>14640</v>
      </c>
      <c r="K420">
        <v>1</v>
      </c>
      <c r="L420" t="s">
        <v>872</v>
      </c>
      <c r="N420">
        <v>10622925</v>
      </c>
      <c r="O420">
        <v>202</v>
      </c>
      <c r="P420" t="str">
        <f>VLOOKUP(J420,Notes!$L$31:$M$1650,2,FALSE)</f>
        <v>Taxi Fares</v>
      </c>
      <c r="U420" t="s">
        <v>237</v>
      </c>
      <c r="V420">
        <v>44552</v>
      </c>
      <c r="Y420">
        <v>0</v>
      </c>
      <c r="AA420">
        <v>0</v>
      </c>
      <c r="AG420">
        <v>0</v>
      </c>
      <c r="AL420">
        <v>43.9</v>
      </c>
      <c r="AM420">
        <v>43.9</v>
      </c>
      <c r="AN420" t="s">
        <v>238</v>
      </c>
      <c r="BG420" t="s">
        <v>239</v>
      </c>
    </row>
    <row r="421" spans="1:59" x14ac:dyDescent="0.2">
      <c r="A421">
        <v>6</v>
      </c>
      <c r="B421" s="173">
        <v>44552</v>
      </c>
      <c r="C421" s="180" t="s">
        <v>845</v>
      </c>
      <c r="D421" s="182">
        <v>9.3699999999999992</v>
      </c>
      <c r="E421" t="s">
        <v>236</v>
      </c>
      <c r="F421">
        <v>5114</v>
      </c>
      <c r="G421" t="s">
        <v>672</v>
      </c>
      <c r="H421">
        <v>1</v>
      </c>
      <c r="I421">
        <v>141000</v>
      </c>
      <c r="J421">
        <v>14640</v>
      </c>
      <c r="K421">
        <v>1</v>
      </c>
      <c r="L421" t="s">
        <v>872</v>
      </c>
      <c r="N421">
        <v>10622925</v>
      </c>
      <c r="O421">
        <v>476</v>
      </c>
      <c r="P421" t="str">
        <f>VLOOKUP(J421,Notes!$L$31:$M$1650,2,FALSE)</f>
        <v>Taxi Fares</v>
      </c>
      <c r="U421" t="s">
        <v>237</v>
      </c>
      <c r="V421">
        <v>44552</v>
      </c>
      <c r="Y421">
        <v>0</v>
      </c>
      <c r="AA421">
        <v>0</v>
      </c>
      <c r="AG421">
        <v>0</v>
      </c>
      <c r="AL421">
        <v>9.3699999999999992</v>
      </c>
      <c r="AM421">
        <v>9.3699999999999992</v>
      </c>
      <c r="AN421" t="s">
        <v>238</v>
      </c>
      <c r="BG421" t="s">
        <v>239</v>
      </c>
    </row>
    <row r="422" spans="1:59" x14ac:dyDescent="0.2">
      <c r="A422">
        <v>6</v>
      </c>
      <c r="B422" s="173">
        <v>44552</v>
      </c>
      <c r="C422" s="180" t="s">
        <v>845</v>
      </c>
      <c r="D422" s="182">
        <v>11.1</v>
      </c>
      <c r="E422" t="s">
        <v>236</v>
      </c>
      <c r="F422">
        <v>5114</v>
      </c>
      <c r="G422" t="s">
        <v>672</v>
      </c>
      <c r="H422">
        <v>1</v>
      </c>
      <c r="I422">
        <v>141000</v>
      </c>
      <c r="J422">
        <v>14640</v>
      </c>
      <c r="K422">
        <v>1</v>
      </c>
      <c r="L422" t="s">
        <v>872</v>
      </c>
      <c r="N422">
        <v>10622925</v>
      </c>
      <c r="O422">
        <v>492</v>
      </c>
      <c r="P422" t="str">
        <f>VLOOKUP(J422,Notes!$L$31:$M$1650,2,FALSE)</f>
        <v>Taxi Fares</v>
      </c>
      <c r="U422" t="s">
        <v>237</v>
      </c>
      <c r="V422">
        <v>44552</v>
      </c>
      <c r="Y422">
        <v>0</v>
      </c>
      <c r="AA422">
        <v>0</v>
      </c>
      <c r="AG422">
        <v>0</v>
      </c>
      <c r="AL422">
        <v>11.1</v>
      </c>
      <c r="AM422">
        <v>11.1</v>
      </c>
      <c r="AN422" t="s">
        <v>238</v>
      </c>
      <c r="BG422" t="s">
        <v>239</v>
      </c>
    </row>
    <row r="423" spans="1:59" x14ac:dyDescent="0.2">
      <c r="A423" s="177">
        <v>7</v>
      </c>
      <c r="B423" s="173">
        <v>44562</v>
      </c>
      <c r="C423" s="177" t="s">
        <v>818</v>
      </c>
      <c r="D423" s="179">
        <v>-23.54</v>
      </c>
      <c r="E423" s="177" t="s">
        <v>236</v>
      </c>
      <c r="F423" s="177">
        <v>5108</v>
      </c>
      <c r="G423" s="177" t="s">
        <v>672</v>
      </c>
      <c r="H423" s="177">
        <v>1</v>
      </c>
      <c r="I423" s="177">
        <v>141000</v>
      </c>
      <c r="J423" s="177">
        <v>14016</v>
      </c>
      <c r="K423">
        <v>1</v>
      </c>
      <c r="N423">
        <v>10622306</v>
      </c>
      <c r="O423">
        <v>1527</v>
      </c>
      <c r="P423" t="str">
        <f>VLOOKUP(J423,Notes!$L$31:$M$1650,2,FALSE)</f>
        <v>Phone - Cellular (All Costs)</v>
      </c>
      <c r="U423" t="s">
        <v>237</v>
      </c>
      <c r="V423">
        <v>44552</v>
      </c>
      <c r="Y423">
        <v>0</v>
      </c>
      <c r="AA423">
        <v>0</v>
      </c>
      <c r="AG423">
        <v>0</v>
      </c>
      <c r="AL423">
        <v>-23.54</v>
      </c>
      <c r="AM423">
        <v>-23.54</v>
      </c>
      <c r="AN423" t="s">
        <v>238</v>
      </c>
      <c r="BG423" t="s">
        <v>239</v>
      </c>
    </row>
    <row r="424" spans="1:59" x14ac:dyDescent="0.2">
      <c r="A424" s="177">
        <v>7</v>
      </c>
      <c r="B424" s="173">
        <v>44562</v>
      </c>
      <c r="C424" s="177" t="s">
        <v>819</v>
      </c>
      <c r="D424" s="179">
        <v>-10</v>
      </c>
      <c r="E424" s="177" t="s">
        <v>236</v>
      </c>
      <c r="F424" s="177">
        <v>5108</v>
      </c>
      <c r="G424" s="177" t="s">
        <v>672</v>
      </c>
      <c r="H424" s="177">
        <v>1</v>
      </c>
      <c r="I424" s="177">
        <v>141000</v>
      </c>
      <c r="J424" s="177">
        <v>14016</v>
      </c>
      <c r="K424">
        <v>1</v>
      </c>
      <c r="N424">
        <v>10622306</v>
      </c>
      <c r="O424">
        <v>3657</v>
      </c>
      <c r="P424" t="str">
        <f>VLOOKUP(J424,Notes!$L$31:$M$1650,2,FALSE)</f>
        <v>Phone - Cellular (All Costs)</v>
      </c>
      <c r="U424" t="s">
        <v>237</v>
      </c>
      <c r="V424">
        <v>44552</v>
      </c>
      <c r="Y424">
        <v>0</v>
      </c>
      <c r="AA424">
        <v>0</v>
      </c>
      <c r="AG424">
        <v>0</v>
      </c>
      <c r="AL424">
        <v>-10</v>
      </c>
      <c r="AM424">
        <v>-10</v>
      </c>
      <c r="AN424" t="s">
        <v>238</v>
      </c>
      <c r="BG424" t="s">
        <v>239</v>
      </c>
    </row>
    <row r="425" spans="1:59" x14ac:dyDescent="0.2">
      <c r="A425" s="177">
        <v>7</v>
      </c>
      <c r="B425" s="173">
        <v>44562</v>
      </c>
      <c r="C425" s="177" t="s">
        <v>820</v>
      </c>
      <c r="D425" s="179">
        <v>-10</v>
      </c>
      <c r="E425" s="177" t="s">
        <v>236</v>
      </c>
      <c r="F425" s="177">
        <v>5108</v>
      </c>
      <c r="G425" s="177" t="s">
        <v>672</v>
      </c>
      <c r="H425" s="177">
        <v>1</v>
      </c>
      <c r="I425" s="177">
        <v>141000</v>
      </c>
      <c r="J425" s="177">
        <v>14016</v>
      </c>
      <c r="K425">
        <v>1</v>
      </c>
      <c r="N425">
        <v>10622306</v>
      </c>
      <c r="O425">
        <v>3898</v>
      </c>
      <c r="P425" t="str">
        <f>VLOOKUP(J425,Notes!$L$31:$M$1650,2,FALSE)</f>
        <v>Phone - Cellular (All Costs)</v>
      </c>
      <c r="U425" t="s">
        <v>237</v>
      </c>
      <c r="V425">
        <v>44552</v>
      </c>
      <c r="Y425">
        <v>0</v>
      </c>
      <c r="AA425">
        <v>0</v>
      </c>
      <c r="AG425">
        <v>0</v>
      </c>
      <c r="AL425">
        <v>-10</v>
      </c>
      <c r="AM425">
        <v>-10</v>
      </c>
      <c r="AN425" t="s">
        <v>238</v>
      </c>
      <c r="BG425" t="s">
        <v>239</v>
      </c>
    </row>
    <row r="426" spans="1:59" x14ac:dyDescent="0.2">
      <c r="A426" s="177">
        <v>7</v>
      </c>
      <c r="B426" s="173">
        <v>44562</v>
      </c>
      <c r="C426" s="177" t="s">
        <v>799</v>
      </c>
      <c r="D426" s="179">
        <v>-10</v>
      </c>
      <c r="E426" s="177" t="s">
        <v>236</v>
      </c>
      <c r="F426" s="177">
        <v>5108</v>
      </c>
      <c r="G426" s="177" t="s">
        <v>672</v>
      </c>
      <c r="H426" s="177">
        <v>1</v>
      </c>
      <c r="I426" s="177">
        <v>141000</v>
      </c>
      <c r="J426" s="177">
        <v>14016</v>
      </c>
      <c r="K426">
        <v>1</v>
      </c>
      <c r="N426">
        <v>10622306</v>
      </c>
      <c r="O426">
        <v>5097</v>
      </c>
      <c r="P426" t="str">
        <f>VLOOKUP(J426,Notes!$L$31:$M$1650,2,FALSE)</f>
        <v>Phone - Cellular (All Costs)</v>
      </c>
      <c r="U426" t="s">
        <v>237</v>
      </c>
      <c r="V426">
        <v>44552</v>
      </c>
      <c r="Y426">
        <v>0</v>
      </c>
      <c r="AA426">
        <v>0</v>
      </c>
      <c r="AG426">
        <v>0</v>
      </c>
      <c r="AL426">
        <v>-10</v>
      </c>
      <c r="AM426">
        <v>-10</v>
      </c>
      <c r="AN426" t="s">
        <v>238</v>
      </c>
      <c r="BG426" t="s">
        <v>239</v>
      </c>
    </row>
    <row r="427" spans="1:59" x14ac:dyDescent="0.2">
      <c r="A427" s="177">
        <v>7</v>
      </c>
      <c r="B427" s="173">
        <v>44589</v>
      </c>
      <c r="C427" s="177" t="s">
        <v>848</v>
      </c>
      <c r="D427" s="179">
        <v>23.54</v>
      </c>
      <c r="E427" s="177" t="s">
        <v>236</v>
      </c>
      <c r="F427" s="177">
        <v>5142</v>
      </c>
      <c r="G427" s="177" t="s">
        <v>672</v>
      </c>
      <c r="H427" s="177">
        <v>1</v>
      </c>
      <c r="I427" s="177">
        <v>141000</v>
      </c>
      <c r="J427" s="177">
        <v>14016</v>
      </c>
      <c r="K427">
        <v>1</v>
      </c>
      <c r="N427">
        <v>10702249</v>
      </c>
      <c r="O427">
        <v>1527</v>
      </c>
      <c r="P427" t="str">
        <f>VLOOKUP(J427,Notes!$L$31:$M$1650,2,FALSE)</f>
        <v>Phone - Cellular (All Costs)</v>
      </c>
      <c r="U427" t="s">
        <v>237</v>
      </c>
      <c r="V427">
        <v>44589</v>
      </c>
      <c r="Y427">
        <v>0</v>
      </c>
      <c r="AA427">
        <v>0</v>
      </c>
      <c r="AG427">
        <v>0</v>
      </c>
      <c r="AL427">
        <v>23.54</v>
      </c>
      <c r="AM427">
        <v>23.54</v>
      </c>
      <c r="AN427" t="s">
        <v>238</v>
      </c>
      <c r="BG427" t="s">
        <v>239</v>
      </c>
    </row>
    <row r="428" spans="1:59" x14ac:dyDescent="0.2">
      <c r="A428" s="177">
        <v>7</v>
      </c>
      <c r="B428" s="173">
        <v>44589</v>
      </c>
      <c r="C428" s="177" t="s">
        <v>849</v>
      </c>
      <c r="D428" s="179">
        <v>10</v>
      </c>
      <c r="E428" s="177" t="s">
        <v>236</v>
      </c>
      <c r="F428" s="177">
        <v>5142</v>
      </c>
      <c r="G428" s="177" t="s">
        <v>672</v>
      </c>
      <c r="H428" s="177">
        <v>1</v>
      </c>
      <c r="I428" s="177">
        <v>141000</v>
      </c>
      <c r="J428" s="177">
        <v>14016</v>
      </c>
      <c r="K428">
        <v>1</v>
      </c>
      <c r="N428">
        <v>10702249</v>
      </c>
      <c r="O428">
        <v>3657</v>
      </c>
      <c r="P428" t="str">
        <f>VLOOKUP(J428,Notes!$L$31:$M$1650,2,FALSE)</f>
        <v>Phone - Cellular (All Costs)</v>
      </c>
      <c r="U428" t="s">
        <v>237</v>
      </c>
      <c r="V428">
        <v>44589</v>
      </c>
      <c r="Y428">
        <v>0</v>
      </c>
      <c r="AA428">
        <v>0</v>
      </c>
      <c r="AG428">
        <v>0</v>
      </c>
      <c r="AL428">
        <v>10</v>
      </c>
      <c r="AM428">
        <v>10</v>
      </c>
      <c r="AN428" t="s">
        <v>238</v>
      </c>
      <c r="BG428" t="s">
        <v>239</v>
      </c>
    </row>
    <row r="429" spans="1:59" x14ac:dyDescent="0.2">
      <c r="A429" s="177">
        <v>7</v>
      </c>
      <c r="B429" s="173">
        <v>44589</v>
      </c>
      <c r="C429" s="177" t="s">
        <v>850</v>
      </c>
      <c r="D429" s="179">
        <v>10</v>
      </c>
      <c r="E429" s="177" t="s">
        <v>236</v>
      </c>
      <c r="F429" s="177">
        <v>5142</v>
      </c>
      <c r="G429" s="177" t="s">
        <v>672</v>
      </c>
      <c r="H429" s="177">
        <v>1</v>
      </c>
      <c r="I429" s="177">
        <v>141000</v>
      </c>
      <c r="J429" s="177">
        <v>14016</v>
      </c>
      <c r="K429">
        <v>1</v>
      </c>
      <c r="N429">
        <v>10702249</v>
      </c>
      <c r="O429">
        <v>3898</v>
      </c>
      <c r="P429" t="str">
        <f>VLOOKUP(J429,Notes!$L$31:$M$1650,2,FALSE)</f>
        <v>Phone - Cellular (All Costs)</v>
      </c>
      <c r="U429" t="s">
        <v>237</v>
      </c>
      <c r="V429">
        <v>44589</v>
      </c>
      <c r="Y429">
        <v>0</v>
      </c>
      <c r="AA429">
        <v>0</v>
      </c>
      <c r="AG429">
        <v>0</v>
      </c>
      <c r="AL429">
        <v>10</v>
      </c>
      <c r="AM429">
        <v>10</v>
      </c>
      <c r="AN429" t="s">
        <v>238</v>
      </c>
      <c r="BG429" t="s">
        <v>239</v>
      </c>
    </row>
    <row r="430" spans="1:59" x14ac:dyDescent="0.2">
      <c r="A430" s="177">
        <v>7</v>
      </c>
      <c r="B430" s="173">
        <v>44589</v>
      </c>
      <c r="C430" s="177" t="s">
        <v>851</v>
      </c>
      <c r="D430" s="179">
        <v>10</v>
      </c>
      <c r="E430" s="177" t="s">
        <v>236</v>
      </c>
      <c r="F430" s="177">
        <v>5142</v>
      </c>
      <c r="G430" s="177" t="s">
        <v>672</v>
      </c>
      <c r="H430" s="177">
        <v>1</v>
      </c>
      <c r="I430" s="177">
        <v>141000</v>
      </c>
      <c r="J430" s="177">
        <v>14016</v>
      </c>
      <c r="K430">
        <v>1</v>
      </c>
      <c r="N430">
        <v>10702249</v>
      </c>
      <c r="O430">
        <v>5097</v>
      </c>
      <c r="P430" t="str">
        <f>VLOOKUP(J430,Notes!$L$31:$M$1650,2,FALSE)</f>
        <v>Phone - Cellular (All Costs)</v>
      </c>
      <c r="U430" t="s">
        <v>237</v>
      </c>
      <c r="V430">
        <v>44589</v>
      </c>
      <c r="Y430">
        <v>0</v>
      </c>
      <c r="AA430">
        <v>0</v>
      </c>
      <c r="AG430">
        <v>0</v>
      </c>
      <c r="AL430">
        <v>10</v>
      </c>
      <c r="AM430">
        <v>10</v>
      </c>
      <c r="AN430" t="s">
        <v>238</v>
      </c>
      <c r="BG430" t="s">
        <v>239</v>
      </c>
    </row>
    <row r="431" spans="1:59" x14ac:dyDescent="0.2">
      <c r="A431" s="177">
        <v>7</v>
      </c>
      <c r="B431" s="173">
        <v>44592</v>
      </c>
      <c r="C431" s="177" t="s">
        <v>818</v>
      </c>
      <c r="D431" s="179">
        <v>23.54</v>
      </c>
      <c r="E431" s="177" t="s">
        <v>236</v>
      </c>
      <c r="F431" s="177">
        <v>5150</v>
      </c>
      <c r="G431" s="177" t="s">
        <v>672</v>
      </c>
      <c r="H431" s="177">
        <v>1</v>
      </c>
      <c r="I431" s="177">
        <v>141000</v>
      </c>
      <c r="J431" s="177">
        <v>14016</v>
      </c>
      <c r="K431">
        <v>1</v>
      </c>
      <c r="N431">
        <v>10712544</v>
      </c>
      <c r="O431">
        <v>1527</v>
      </c>
      <c r="P431" t="str">
        <f>VLOOKUP(J431,Notes!$L$31:$M$1650,2,FALSE)</f>
        <v>Phone - Cellular (All Costs)</v>
      </c>
      <c r="U431" t="s">
        <v>237</v>
      </c>
      <c r="V431">
        <v>44594</v>
      </c>
      <c r="Y431">
        <v>0</v>
      </c>
      <c r="AA431">
        <v>0</v>
      </c>
      <c r="AG431">
        <v>0</v>
      </c>
      <c r="AK431" t="s">
        <v>846</v>
      </c>
      <c r="AL431">
        <v>23.54</v>
      </c>
      <c r="AM431">
        <v>23.54</v>
      </c>
      <c r="AN431" t="s">
        <v>238</v>
      </c>
      <c r="BG431" t="s">
        <v>239</v>
      </c>
    </row>
    <row r="432" spans="1:59" x14ac:dyDescent="0.2">
      <c r="A432" s="177">
        <v>7</v>
      </c>
      <c r="B432" s="173">
        <v>44592</v>
      </c>
      <c r="C432" s="177" t="s">
        <v>819</v>
      </c>
      <c r="D432" s="179">
        <v>10</v>
      </c>
      <c r="E432" s="177" t="s">
        <v>236</v>
      </c>
      <c r="F432" s="177">
        <v>5150</v>
      </c>
      <c r="G432" s="177" t="s">
        <v>672</v>
      </c>
      <c r="H432" s="177">
        <v>1</v>
      </c>
      <c r="I432" s="177">
        <v>141000</v>
      </c>
      <c r="J432" s="177">
        <v>14016</v>
      </c>
      <c r="K432">
        <v>1</v>
      </c>
      <c r="N432">
        <v>10712544</v>
      </c>
      <c r="O432">
        <v>3657</v>
      </c>
      <c r="P432" t="str">
        <f>VLOOKUP(J432,Notes!$L$31:$M$1650,2,FALSE)</f>
        <v>Phone - Cellular (All Costs)</v>
      </c>
      <c r="U432" t="s">
        <v>237</v>
      </c>
      <c r="V432">
        <v>44594</v>
      </c>
      <c r="Y432">
        <v>0</v>
      </c>
      <c r="AA432">
        <v>0</v>
      </c>
      <c r="AG432">
        <v>0</v>
      </c>
      <c r="AK432" t="s">
        <v>846</v>
      </c>
      <c r="AL432">
        <v>10</v>
      </c>
      <c r="AM432">
        <v>10</v>
      </c>
      <c r="AN432" t="s">
        <v>238</v>
      </c>
      <c r="BG432" t="s">
        <v>239</v>
      </c>
    </row>
    <row r="433" spans="1:59" x14ac:dyDescent="0.2">
      <c r="A433" s="177">
        <v>7</v>
      </c>
      <c r="B433" s="173">
        <v>44592</v>
      </c>
      <c r="C433" s="177" t="s">
        <v>820</v>
      </c>
      <c r="D433" s="179">
        <v>10</v>
      </c>
      <c r="E433" s="177" t="s">
        <v>236</v>
      </c>
      <c r="F433" s="177">
        <v>5150</v>
      </c>
      <c r="G433" s="177" t="s">
        <v>672</v>
      </c>
      <c r="H433" s="177">
        <v>1</v>
      </c>
      <c r="I433" s="177">
        <v>141000</v>
      </c>
      <c r="J433" s="177">
        <v>14016</v>
      </c>
      <c r="K433">
        <v>1</v>
      </c>
      <c r="N433">
        <v>10712544</v>
      </c>
      <c r="O433">
        <v>3898</v>
      </c>
      <c r="P433" t="str">
        <f>VLOOKUP(J433,Notes!$L$31:$M$1650,2,FALSE)</f>
        <v>Phone - Cellular (All Costs)</v>
      </c>
      <c r="U433" t="s">
        <v>237</v>
      </c>
      <c r="V433">
        <v>44594</v>
      </c>
      <c r="Y433">
        <v>0</v>
      </c>
      <c r="AA433">
        <v>0</v>
      </c>
      <c r="AG433">
        <v>0</v>
      </c>
      <c r="AK433" t="s">
        <v>846</v>
      </c>
      <c r="AL433">
        <v>10</v>
      </c>
      <c r="AM433">
        <v>10</v>
      </c>
      <c r="AN433" t="s">
        <v>238</v>
      </c>
      <c r="BG433" t="s">
        <v>239</v>
      </c>
    </row>
    <row r="434" spans="1:59" x14ac:dyDescent="0.2">
      <c r="A434" s="177">
        <v>7</v>
      </c>
      <c r="B434" s="173">
        <v>44592</v>
      </c>
      <c r="C434" s="177" t="s">
        <v>799</v>
      </c>
      <c r="D434" s="179">
        <v>10</v>
      </c>
      <c r="E434" s="177" t="s">
        <v>236</v>
      </c>
      <c r="F434" s="177">
        <v>5150</v>
      </c>
      <c r="G434" s="177" t="s">
        <v>672</v>
      </c>
      <c r="H434" s="177">
        <v>1</v>
      </c>
      <c r="I434" s="177">
        <v>141000</v>
      </c>
      <c r="J434" s="177">
        <v>14016</v>
      </c>
      <c r="K434">
        <v>1</v>
      </c>
      <c r="N434">
        <v>10712544</v>
      </c>
      <c r="O434">
        <v>5097</v>
      </c>
      <c r="P434" t="str">
        <f>VLOOKUP(J434,Notes!$L$31:$M$1650,2,FALSE)</f>
        <v>Phone - Cellular (All Costs)</v>
      </c>
      <c r="U434" t="s">
        <v>237</v>
      </c>
      <c r="V434">
        <v>44594</v>
      </c>
      <c r="Y434">
        <v>0</v>
      </c>
      <c r="AA434">
        <v>0</v>
      </c>
      <c r="AG434">
        <v>0</v>
      </c>
      <c r="AK434" t="s">
        <v>846</v>
      </c>
      <c r="AL434">
        <v>10</v>
      </c>
      <c r="AM434">
        <v>10</v>
      </c>
      <c r="AN434" t="s">
        <v>238</v>
      </c>
      <c r="BG434" t="s">
        <v>239</v>
      </c>
    </row>
    <row r="435" spans="1:59" x14ac:dyDescent="0.2">
      <c r="A435" s="177">
        <v>7</v>
      </c>
      <c r="B435" s="173">
        <v>44592</v>
      </c>
      <c r="C435" s="177" t="s">
        <v>852</v>
      </c>
      <c r="D435" s="179">
        <v>23.54</v>
      </c>
      <c r="E435" s="177" t="s">
        <v>236</v>
      </c>
      <c r="F435" s="177">
        <v>5151</v>
      </c>
      <c r="G435" s="177" t="s">
        <v>672</v>
      </c>
      <c r="H435" s="177">
        <v>1</v>
      </c>
      <c r="I435" s="177">
        <v>141000</v>
      </c>
      <c r="J435" s="177">
        <v>14016</v>
      </c>
      <c r="K435">
        <v>1</v>
      </c>
      <c r="N435">
        <v>10712554</v>
      </c>
      <c r="O435">
        <v>1527</v>
      </c>
      <c r="P435" t="str">
        <f>VLOOKUP(J435,Notes!$L$31:$M$1650,2,FALSE)</f>
        <v>Phone - Cellular (All Costs)</v>
      </c>
      <c r="U435" t="s">
        <v>237</v>
      </c>
      <c r="V435">
        <v>44594</v>
      </c>
      <c r="Y435">
        <v>0</v>
      </c>
      <c r="AA435">
        <v>0</v>
      </c>
      <c r="AG435">
        <v>0</v>
      </c>
      <c r="AL435">
        <v>23.54</v>
      </c>
      <c r="AM435">
        <v>23.54</v>
      </c>
      <c r="AN435" t="s">
        <v>238</v>
      </c>
      <c r="BG435" t="s">
        <v>239</v>
      </c>
    </row>
    <row r="436" spans="1:59" x14ac:dyDescent="0.2">
      <c r="A436" s="177">
        <v>7</v>
      </c>
      <c r="B436" s="173">
        <v>44592</v>
      </c>
      <c r="C436" s="177" t="s">
        <v>853</v>
      </c>
      <c r="D436" s="179">
        <v>10</v>
      </c>
      <c r="E436" s="177" t="s">
        <v>236</v>
      </c>
      <c r="F436" s="177">
        <v>5151</v>
      </c>
      <c r="G436" s="177" t="s">
        <v>672</v>
      </c>
      <c r="H436" s="177">
        <v>1</v>
      </c>
      <c r="I436" s="177">
        <v>141000</v>
      </c>
      <c r="J436" s="177">
        <v>14016</v>
      </c>
      <c r="K436">
        <v>1</v>
      </c>
      <c r="N436">
        <v>10712554</v>
      </c>
      <c r="O436">
        <v>3657</v>
      </c>
      <c r="P436" t="str">
        <f>VLOOKUP(J436,Notes!$L$31:$M$1650,2,FALSE)</f>
        <v>Phone - Cellular (All Costs)</v>
      </c>
      <c r="U436" t="s">
        <v>237</v>
      </c>
      <c r="V436">
        <v>44594</v>
      </c>
      <c r="Y436">
        <v>0</v>
      </c>
      <c r="AA436">
        <v>0</v>
      </c>
      <c r="AG436">
        <v>0</v>
      </c>
      <c r="AL436">
        <v>10</v>
      </c>
      <c r="AM436">
        <v>10</v>
      </c>
      <c r="AN436" t="s">
        <v>238</v>
      </c>
      <c r="BG436" t="s">
        <v>239</v>
      </c>
    </row>
    <row r="437" spans="1:59" x14ac:dyDescent="0.2">
      <c r="A437" s="177">
        <v>7</v>
      </c>
      <c r="B437" s="173">
        <v>44592</v>
      </c>
      <c r="C437" s="177" t="s">
        <v>854</v>
      </c>
      <c r="D437" s="179">
        <v>10</v>
      </c>
      <c r="E437" s="177" t="s">
        <v>236</v>
      </c>
      <c r="F437" s="177">
        <v>5151</v>
      </c>
      <c r="G437" s="177" t="s">
        <v>672</v>
      </c>
      <c r="H437" s="177">
        <v>1</v>
      </c>
      <c r="I437" s="177">
        <v>141000</v>
      </c>
      <c r="J437" s="177">
        <v>14016</v>
      </c>
      <c r="K437">
        <v>1</v>
      </c>
      <c r="N437">
        <v>10712554</v>
      </c>
      <c r="O437">
        <v>3898</v>
      </c>
      <c r="P437" t="str">
        <f>VLOOKUP(J437,Notes!$L$31:$M$1650,2,FALSE)</f>
        <v>Phone - Cellular (All Costs)</v>
      </c>
      <c r="U437" t="s">
        <v>237</v>
      </c>
      <c r="V437">
        <v>44594</v>
      </c>
      <c r="Y437">
        <v>0</v>
      </c>
      <c r="AA437">
        <v>0</v>
      </c>
      <c r="AG437">
        <v>0</v>
      </c>
      <c r="AL437">
        <v>10</v>
      </c>
      <c r="AM437">
        <v>10</v>
      </c>
      <c r="AN437" t="s">
        <v>238</v>
      </c>
      <c r="BG437" t="s">
        <v>239</v>
      </c>
    </row>
    <row r="438" spans="1:59" x14ac:dyDescent="0.2">
      <c r="A438" s="177">
        <v>7</v>
      </c>
      <c r="B438" s="173">
        <v>44592</v>
      </c>
      <c r="C438" s="177" t="s">
        <v>855</v>
      </c>
      <c r="D438" s="179">
        <v>10</v>
      </c>
      <c r="E438" s="177" t="s">
        <v>236</v>
      </c>
      <c r="F438" s="177">
        <v>5151</v>
      </c>
      <c r="G438" s="177" t="s">
        <v>672</v>
      </c>
      <c r="H438" s="177">
        <v>1</v>
      </c>
      <c r="I438" s="177">
        <v>141000</v>
      </c>
      <c r="J438" s="177">
        <v>14016</v>
      </c>
      <c r="K438">
        <v>1</v>
      </c>
      <c r="N438">
        <v>10712554</v>
      </c>
      <c r="O438">
        <v>5097</v>
      </c>
      <c r="P438" t="str">
        <f>VLOOKUP(J438,Notes!$L$31:$M$1650,2,FALSE)</f>
        <v>Phone - Cellular (All Costs)</v>
      </c>
      <c r="U438" t="s">
        <v>237</v>
      </c>
      <c r="V438">
        <v>44594</v>
      </c>
      <c r="Y438">
        <v>0</v>
      </c>
      <c r="AA438">
        <v>0</v>
      </c>
      <c r="AG438">
        <v>0</v>
      </c>
      <c r="AL438">
        <v>10</v>
      </c>
      <c r="AM438">
        <v>10</v>
      </c>
      <c r="AN438" t="s">
        <v>238</v>
      </c>
      <c r="BG438" t="s">
        <v>239</v>
      </c>
    </row>
    <row r="439" spans="1:59" x14ac:dyDescent="0.2">
      <c r="A439" s="177">
        <v>7</v>
      </c>
      <c r="B439" s="173">
        <v>44592</v>
      </c>
      <c r="C439" s="177" t="s">
        <v>818</v>
      </c>
      <c r="D439" s="179">
        <v>-23.54</v>
      </c>
      <c r="E439" s="177" t="s">
        <v>847</v>
      </c>
      <c r="F439" s="177">
        <v>5150</v>
      </c>
      <c r="G439" s="177" t="s">
        <v>779</v>
      </c>
      <c r="H439" s="177">
        <v>1</v>
      </c>
      <c r="I439" s="177">
        <v>141000</v>
      </c>
      <c r="J439" s="177">
        <v>14016</v>
      </c>
      <c r="K439">
        <v>1</v>
      </c>
      <c r="N439">
        <v>10712666</v>
      </c>
      <c r="O439">
        <v>1527</v>
      </c>
      <c r="P439" t="str">
        <f>VLOOKUP(J439,Notes!$L$31:$M$1650,2,FALSE)</f>
        <v>Phone - Cellular (All Costs)</v>
      </c>
      <c r="U439" t="s">
        <v>237</v>
      </c>
      <c r="V439">
        <v>44594</v>
      </c>
      <c r="Y439">
        <v>0</v>
      </c>
      <c r="AA439">
        <v>0</v>
      </c>
      <c r="AG439">
        <v>0</v>
      </c>
      <c r="AK439" t="s">
        <v>846</v>
      </c>
      <c r="AL439">
        <v>-23.54</v>
      </c>
      <c r="AM439">
        <v>-23.54</v>
      </c>
      <c r="AN439" t="s">
        <v>238</v>
      </c>
      <c r="BG439" t="s">
        <v>239</v>
      </c>
    </row>
    <row r="440" spans="1:59" x14ac:dyDescent="0.2">
      <c r="A440" s="177">
        <v>7</v>
      </c>
      <c r="B440" s="173">
        <v>44592</v>
      </c>
      <c r="C440" s="177" t="s">
        <v>819</v>
      </c>
      <c r="D440" s="179">
        <v>-10</v>
      </c>
      <c r="E440" s="177" t="s">
        <v>847</v>
      </c>
      <c r="F440" s="177">
        <v>5150</v>
      </c>
      <c r="G440" s="177" t="s">
        <v>779</v>
      </c>
      <c r="H440" s="177">
        <v>1</v>
      </c>
      <c r="I440" s="177">
        <v>141000</v>
      </c>
      <c r="J440" s="177">
        <v>14016</v>
      </c>
      <c r="K440">
        <v>1</v>
      </c>
      <c r="N440">
        <v>10712666</v>
      </c>
      <c r="O440">
        <v>3657</v>
      </c>
      <c r="P440" t="str">
        <f>VLOOKUP(J440,Notes!$L$31:$M$1650,2,FALSE)</f>
        <v>Phone - Cellular (All Costs)</v>
      </c>
      <c r="U440" t="s">
        <v>237</v>
      </c>
      <c r="V440">
        <v>44594</v>
      </c>
      <c r="Y440">
        <v>0</v>
      </c>
      <c r="AA440">
        <v>0</v>
      </c>
      <c r="AG440">
        <v>0</v>
      </c>
      <c r="AK440" t="s">
        <v>846</v>
      </c>
      <c r="AL440">
        <v>-10</v>
      </c>
      <c r="AM440">
        <v>-10</v>
      </c>
      <c r="AN440" t="s">
        <v>238</v>
      </c>
      <c r="BG440" t="s">
        <v>239</v>
      </c>
    </row>
    <row r="441" spans="1:59" x14ac:dyDescent="0.2">
      <c r="A441" s="177">
        <v>7</v>
      </c>
      <c r="B441" s="173">
        <v>44592</v>
      </c>
      <c r="C441" s="177" t="s">
        <v>820</v>
      </c>
      <c r="D441" s="179">
        <v>-10</v>
      </c>
      <c r="E441" s="177" t="s">
        <v>847</v>
      </c>
      <c r="F441" s="177">
        <v>5150</v>
      </c>
      <c r="G441" s="177" t="s">
        <v>779</v>
      </c>
      <c r="H441" s="177">
        <v>1</v>
      </c>
      <c r="I441" s="177">
        <v>141000</v>
      </c>
      <c r="J441" s="177">
        <v>14016</v>
      </c>
      <c r="K441">
        <v>1</v>
      </c>
      <c r="N441">
        <v>10712666</v>
      </c>
      <c r="O441">
        <v>3898</v>
      </c>
      <c r="P441" t="str">
        <f>VLOOKUP(J441,Notes!$L$31:$M$1650,2,FALSE)</f>
        <v>Phone - Cellular (All Costs)</v>
      </c>
      <c r="U441" t="s">
        <v>237</v>
      </c>
      <c r="V441">
        <v>44594</v>
      </c>
      <c r="Y441">
        <v>0</v>
      </c>
      <c r="AA441">
        <v>0</v>
      </c>
      <c r="AG441">
        <v>0</v>
      </c>
      <c r="AK441" t="s">
        <v>846</v>
      </c>
      <c r="AL441">
        <v>-10</v>
      </c>
      <c r="AM441">
        <v>-10</v>
      </c>
      <c r="AN441" t="s">
        <v>238</v>
      </c>
      <c r="BG441" t="s">
        <v>239</v>
      </c>
    </row>
    <row r="442" spans="1:59" x14ac:dyDescent="0.2">
      <c r="A442" s="177">
        <v>7</v>
      </c>
      <c r="B442" s="173">
        <v>44592</v>
      </c>
      <c r="C442" s="177" t="s">
        <v>799</v>
      </c>
      <c r="D442" s="179">
        <v>-10</v>
      </c>
      <c r="E442" s="177" t="s">
        <v>847</v>
      </c>
      <c r="F442" s="177">
        <v>5150</v>
      </c>
      <c r="G442" s="177" t="s">
        <v>779</v>
      </c>
      <c r="H442" s="177">
        <v>1</v>
      </c>
      <c r="I442" s="177">
        <v>141000</v>
      </c>
      <c r="J442" s="177">
        <v>14016</v>
      </c>
      <c r="K442">
        <v>1</v>
      </c>
      <c r="N442">
        <v>10712666</v>
      </c>
      <c r="O442">
        <v>5097</v>
      </c>
      <c r="P442" t="str">
        <f>VLOOKUP(J442,Notes!$L$31:$M$1650,2,FALSE)</f>
        <v>Phone - Cellular (All Costs)</v>
      </c>
      <c r="U442" t="s">
        <v>237</v>
      </c>
      <c r="V442">
        <v>44594</v>
      </c>
      <c r="Y442">
        <v>0</v>
      </c>
      <c r="AA442">
        <v>0</v>
      </c>
      <c r="AG442">
        <v>0</v>
      </c>
      <c r="AK442" t="s">
        <v>846</v>
      </c>
      <c r="AL442">
        <v>-10</v>
      </c>
      <c r="AM442">
        <v>-10</v>
      </c>
      <c r="AN442" t="s">
        <v>238</v>
      </c>
      <c r="BG442" t="s">
        <v>239</v>
      </c>
    </row>
    <row r="443" spans="1:59" x14ac:dyDescent="0.2">
      <c r="A443">
        <v>7</v>
      </c>
      <c r="B443" s="173">
        <v>44589</v>
      </c>
      <c r="C443" t="s">
        <v>856</v>
      </c>
      <c r="D443" s="197">
        <v>10</v>
      </c>
      <c r="E443" t="s">
        <v>236</v>
      </c>
      <c r="F443">
        <v>5146</v>
      </c>
      <c r="G443" t="s">
        <v>672</v>
      </c>
      <c r="H443">
        <v>1</v>
      </c>
      <c r="I443">
        <v>141000</v>
      </c>
      <c r="J443">
        <v>14610</v>
      </c>
      <c r="K443">
        <v>1</v>
      </c>
      <c r="L443" t="s">
        <v>873</v>
      </c>
      <c r="M443" t="s">
        <v>874</v>
      </c>
      <c r="N443">
        <v>10702986</v>
      </c>
      <c r="O443">
        <v>1048</v>
      </c>
      <c r="P443" t="str">
        <f>VLOOKUP(J443,Notes!$L$31:$M$1650,2,FALSE)</f>
        <v>Airfares - NZ</v>
      </c>
      <c r="U443" t="s">
        <v>237</v>
      </c>
      <c r="V443">
        <v>44589</v>
      </c>
      <c r="Y443">
        <v>0</v>
      </c>
      <c r="AA443">
        <v>0</v>
      </c>
      <c r="AG443">
        <v>0</v>
      </c>
      <c r="AL443">
        <v>10</v>
      </c>
      <c r="AM443">
        <v>10</v>
      </c>
      <c r="AN443" t="s">
        <v>238</v>
      </c>
      <c r="BG443" t="s">
        <v>239</v>
      </c>
    </row>
    <row r="444" spans="1:59" x14ac:dyDescent="0.2">
      <c r="A444">
        <v>7</v>
      </c>
      <c r="B444" s="173">
        <v>44589</v>
      </c>
      <c r="C444" t="s">
        <v>856</v>
      </c>
      <c r="D444" s="197">
        <v>25.35</v>
      </c>
      <c r="E444" t="s">
        <v>236</v>
      </c>
      <c r="F444">
        <v>5146</v>
      </c>
      <c r="G444" t="s">
        <v>672</v>
      </c>
      <c r="H444">
        <v>1</v>
      </c>
      <c r="I444">
        <v>141000</v>
      </c>
      <c r="J444">
        <v>14620</v>
      </c>
      <c r="K444">
        <v>1</v>
      </c>
      <c r="L444" t="s">
        <v>873</v>
      </c>
      <c r="M444" t="s">
        <v>874</v>
      </c>
      <c r="N444">
        <v>10702986</v>
      </c>
      <c r="O444">
        <v>1047</v>
      </c>
      <c r="P444" t="str">
        <f>VLOOKUP(J444,Notes!$L$31:$M$1650,2,FALSE)</f>
        <v>Accommodation - NZ</v>
      </c>
      <c r="U444" t="s">
        <v>237</v>
      </c>
      <c r="V444">
        <v>44589</v>
      </c>
      <c r="Y444">
        <v>0</v>
      </c>
      <c r="AA444">
        <v>0</v>
      </c>
      <c r="AG444">
        <v>0</v>
      </c>
      <c r="AL444">
        <v>25.35</v>
      </c>
      <c r="AM444">
        <v>25.35</v>
      </c>
      <c r="AN444" t="s">
        <v>238</v>
      </c>
      <c r="BG444" t="s">
        <v>239</v>
      </c>
    </row>
    <row r="445" spans="1:59" x14ac:dyDescent="0.2">
      <c r="A445">
        <v>7</v>
      </c>
      <c r="B445" s="173">
        <v>44562</v>
      </c>
      <c r="C445" t="s">
        <v>845</v>
      </c>
      <c r="D445" s="184">
        <v>-11.86</v>
      </c>
      <c r="E445" t="s">
        <v>236</v>
      </c>
      <c r="F445">
        <v>5114</v>
      </c>
      <c r="G445" t="s">
        <v>672</v>
      </c>
      <c r="H445">
        <v>1</v>
      </c>
      <c r="I445">
        <v>141000</v>
      </c>
      <c r="J445">
        <v>14640</v>
      </c>
      <c r="K445">
        <v>1</v>
      </c>
      <c r="N445">
        <v>10622926</v>
      </c>
      <c r="O445">
        <v>10</v>
      </c>
      <c r="P445" t="str">
        <f>VLOOKUP(J445,Notes!$L$31:$M$1650,2,FALSE)</f>
        <v>Taxi Fares</v>
      </c>
      <c r="U445" t="s">
        <v>237</v>
      </c>
      <c r="V445">
        <v>44552</v>
      </c>
      <c r="Y445">
        <v>0</v>
      </c>
      <c r="AA445">
        <v>0</v>
      </c>
      <c r="AG445">
        <v>0</v>
      </c>
      <c r="AL445">
        <v>-11.86</v>
      </c>
      <c r="AM445">
        <v>-11.86</v>
      </c>
      <c r="AN445" t="s">
        <v>238</v>
      </c>
      <c r="BG445" t="s">
        <v>239</v>
      </c>
    </row>
    <row r="446" spans="1:59" x14ac:dyDescent="0.2">
      <c r="A446">
        <v>7</v>
      </c>
      <c r="B446" s="173">
        <v>44562</v>
      </c>
      <c r="C446" t="s">
        <v>845</v>
      </c>
      <c r="D446" s="184">
        <v>-55.96</v>
      </c>
      <c r="E446" t="s">
        <v>236</v>
      </c>
      <c r="F446">
        <v>5114</v>
      </c>
      <c r="G446" t="s">
        <v>672</v>
      </c>
      <c r="H446">
        <v>1</v>
      </c>
      <c r="I446">
        <v>141000</v>
      </c>
      <c r="J446">
        <v>14640</v>
      </c>
      <c r="K446">
        <v>1</v>
      </c>
      <c r="N446">
        <v>10622926</v>
      </c>
      <c r="O446">
        <v>143</v>
      </c>
      <c r="P446" t="str">
        <f>VLOOKUP(J446,Notes!$L$31:$M$1650,2,FALSE)</f>
        <v>Taxi Fares</v>
      </c>
      <c r="U446" t="s">
        <v>237</v>
      </c>
      <c r="V446">
        <v>44552</v>
      </c>
      <c r="Y446">
        <v>0</v>
      </c>
      <c r="AA446">
        <v>0</v>
      </c>
      <c r="AG446">
        <v>0</v>
      </c>
      <c r="AL446">
        <v>-55.96</v>
      </c>
      <c r="AM446">
        <v>-55.96</v>
      </c>
      <c r="AN446" t="s">
        <v>238</v>
      </c>
      <c r="BG446" t="s">
        <v>239</v>
      </c>
    </row>
    <row r="447" spans="1:59" x14ac:dyDescent="0.2">
      <c r="A447">
        <v>7</v>
      </c>
      <c r="B447" s="173">
        <v>44562</v>
      </c>
      <c r="C447" t="s">
        <v>845</v>
      </c>
      <c r="D447" s="184">
        <v>-23.91</v>
      </c>
      <c r="E447" t="s">
        <v>236</v>
      </c>
      <c r="F447">
        <v>5114</v>
      </c>
      <c r="G447" t="s">
        <v>672</v>
      </c>
      <c r="H447">
        <v>1</v>
      </c>
      <c r="I447">
        <v>141000</v>
      </c>
      <c r="J447">
        <v>14640</v>
      </c>
      <c r="K447">
        <v>1</v>
      </c>
      <c r="N447">
        <v>10622926</v>
      </c>
      <c r="O447">
        <v>163</v>
      </c>
      <c r="P447" t="str">
        <f>VLOOKUP(J447,Notes!$L$31:$M$1650,2,FALSE)</f>
        <v>Taxi Fares</v>
      </c>
      <c r="U447" t="s">
        <v>237</v>
      </c>
      <c r="V447">
        <v>44552</v>
      </c>
      <c r="Y447">
        <v>0</v>
      </c>
      <c r="AA447">
        <v>0</v>
      </c>
      <c r="AG447">
        <v>0</v>
      </c>
      <c r="AL447">
        <v>-23.91</v>
      </c>
      <c r="AM447">
        <v>-23.91</v>
      </c>
      <c r="AN447" t="s">
        <v>238</v>
      </c>
      <c r="BG447" t="s">
        <v>239</v>
      </c>
    </row>
    <row r="448" spans="1:59" x14ac:dyDescent="0.2">
      <c r="A448">
        <v>7</v>
      </c>
      <c r="B448" s="173">
        <v>44562</v>
      </c>
      <c r="C448" t="s">
        <v>845</v>
      </c>
      <c r="D448" s="184">
        <v>-43.9</v>
      </c>
      <c r="E448" t="s">
        <v>236</v>
      </c>
      <c r="F448">
        <v>5114</v>
      </c>
      <c r="G448" t="s">
        <v>672</v>
      </c>
      <c r="H448">
        <v>1</v>
      </c>
      <c r="I448">
        <v>141000</v>
      </c>
      <c r="J448">
        <v>14640</v>
      </c>
      <c r="K448">
        <v>1</v>
      </c>
      <c r="N448">
        <v>10622926</v>
      </c>
      <c r="O448">
        <v>202</v>
      </c>
      <c r="P448" t="str">
        <f>VLOOKUP(J448,Notes!$L$31:$M$1650,2,FALSE)</f>
        <v>Taxi Fares</v>
      </c>
      <c r="U448" t="s">
        <v>237</v>
      </c>
      <c r="V448">
        <v>44552</v>
      </c>
      <c r="Y448">
        <v>0</v>
      </c>
      <c r="AA448">
        <v>0</v>
      </c>
      <c r="AG448">
        <v>0</v>
      </c>
      <c r="AL448">
        <v>-43.9</v>
      </c>
      <c r="AM448">
        <v>-43.9</v>
      </c>
      <c r="AN448" t="s">
        <v>238</v>
      </c>
      <c r="BG448" t="s">
        <v>239</v>
      </c>
    </row>
    <row r="449" spans="1:59" x14ac:dyDescent="0.2">
      <c r="A449">
        <v>7</v>
      </c>
      <c r="B449" s="173">
        <v>44562</v>
      </c>
      <c r="C449" t="s">
        <v>845</v>
      </c>
      <c r="D449" s="184">
        <v>-9.3699999999999992</v>
      </c>
      <c r="E449" t="s">
        <v>236</v>
      </c>
      <c r="F449">
        <v>5114</v>
      </c>
      <c r="G449" t="s">
        <v>672</v>
      </c>
      <c r="H449">
        <v>1</v>
      </c>
      <c r="I449">
        <v>141000</v>
      </c>
      <c r="J449">
        <v>14640</v>
      </c>
      <c r="K449">
        <v>1</v>
      </c>
      <c r="N449">
        <v>10622926</v>
      </c>
      <c r="O449">
        <v>476</v>
      </c>
      <c r="P449" t="str">
        <f>VLOOKUP(J449,Notes!$L$31:$M$1650,2,FALSE)</f>
        <v>Taxi Fares</v>
      </c>
      <c r="U449" t="s">
        <v>237</v>
      </c>
      <c r="V449">
        <v>44552</v>
      </c>
      <c r="Y449">
        <v>0</v>
      </c>
      <c r="AA449">
        <v>0</v>
      </c>
      <c r="AG449">
        <v>0</v>
      </c>
      <c r="AL449">
        <v>-9.3699999999999992</v>
      </c>
      <c r="AM449">
        <v>-9.3699999999999992</v>
      </c>
      <c r="AN449" t="s">
        <v>238</v>
      </c>
      <c r="BG449" t="s">
        <v>239</v>
      </c>
    </row>
    <row r="450" spans="1:59" x14ac:dyDescent="0.2">
      <c r="A450">
        <v>7</v>
      </c>
      <c r="B450" s="173">
        <v>44562</v>
      </c>
      <c r="C450" t="s">
        <v>845</v>
      </c>
      <c r="D450" s="184">
        <v>-11.1</v>
      </c>
      <c r="E450" t="s">
        <v>236</v>
      </c>
      <c r="F450">
        <v>5114</v>
      </c>
      <c r="G450" t="s">
        <v>672</v>
      </c>
      <c r="H450">
        <v>1</v>
      </c>
      <c r="I450">
        <v>141000</v>
      </c>
      <c r="J450">
        <v>14640</v>
      </c>
      <c r="K450">
        <v>1</v>
      </c>
      <c r="N450">
        <v>10622926</v>
      </c>
      <c r="O450">
        <v>492</v>
      </c>
      <c r="P450" t="str">
        <f>VLOOKUP(J450,Notes!$L$31:$M$1650,2,FALSE)</f>
        <v>Taxi Fares</v>
      </c>
      <c r="U450" t="s">
        <v>237</v>
      </c>
      <c r="V450">
        <v>44552</v>
      </c>
      <c r="Y450">
        <v>0</v>
      </c>
      <c r="AA450">
        <v>0</v>
      </c>
      <c r="AG450">
        <v>0</v>
      </c>
      <c r="AL450">
        <v>-11.1</v>
      </c>
      <c r="AM450">
        <v>-11.1</v>
      </c>
      <c r="AN450" t="s">
        <v>238</v>
      </c>
      <c r="BG450" t="s">
        <v>239</v>
      </c>
    </row>
    <row r="451" spans="1:59" x14ac:dyDescent="0.2">
      <c r="A451">
        <v>7</v>
      </c>
      <c r="B451" s="173">
        <v>44562</v>
      </c>
      <c r="C451" s="170" t="s">
        <v>857</v>
      </c>
      <c r="D451" s="184">
        <v>13.1</v>
      </c>
      <c r="E451" s="170" t="s">
        <v>242</v>
      </c>
      <c r="F451" t="s">
        <v>243</v>
      </c>
      <c r="G451" t="s">
        <v>858</v>
      </c>
      <c r="H451">
        <v>1</v>
      </c>
      <c r="I451">
        <v>141000</v>
      </c>
      <c r="J451">
        <v>14640</v>
      </c>
      <c r="K451">
        <v>1</v>
      </c>
      <c r="N451">
        <v>10665915</v>
      </c>
      <c r="O451">
        <v>129</v>
      </c>
      <c r="P451" t="str">
        <f>VLOOKUP(J451,Notes!$L$31:$M$1650,2,FALSE)</f>
        <v>Taxi Fares</v>
      </c>
      <c r="Q451">
        <v>3941311</v>
      </c>
      <c r="U451" t="s">
        <v>237</v>
      </c>
      <c r="V451">
        <v>44578</v>
      </c>
      <c r="Y451">
        <v>0</v>
      </c>
      <c r="AA451">
        <v>0</v>
      </c>
      <c r="AG451">
        <v>0</v>
      </c>
      <c r="AI451" t="s">
        <v>244</v>
      </c>
      <c r="AL451">
        <v>13.1</v>
      </c>
      <c r="AM451">
        <v>13.1</v>
      </c>
      <c r="AN451" t="s">
        <v>238</v>
      </c>
      <c r="AR451" t="s">
        <v>241</v>
      </c>
      <c r="AS451">
        <v>43325</v>
      </c>
      <c r="AT451" t="s">
        <v>400</v>
      </c>
      <c r="AU451">
        <v>4374935321</v>
      </c>
      <c r="AV451">
        <v>100</v>
      </c>
      <c r="AW451">
        <v>44578</v>
      </c>
      <c r="AX451" t="s">
        <v>859</v>
      </c>
      <c r="AY451" t="s">
        <v>245</v>
      </c>
    </row>
    <row r="452" spans="1:59" x14ac:dyDescent="0.2">
      <c r="A452">
        <v>7</v>
      </c>
      <c r="B452" s="173">
        <v>44589</v>
      </c>
      <c r="C452" t="s">
        <v>860</v>
      </c>
      <c r="D452" s="197">
        <v>13.1</v>
      </c>
      <c r="E452" t="s">
        <v>236</v>
      </c>
      <c r="F452">
        <v>5141</v>
      </c>
      <c r="G452" t="s">
        <v>672</v>
      </c>
      <c r="H452">
        <v>1</v>
      </c>
      <c r="I452">
        <v>141000</v>
      </c>
      <c r="J452">
        <v>14640</v>
      </c>
      <c r="K452">
        <v>1</v>
      </c>
      <c r="M452" t="s">
        <v>874</v>
      </c>
      <c r="N452">
        <v>10702237</v>
      </c>
      <c r="O452">
        <v>111</v>
      </c>
      <c r="P452" t="str">
        <f>VLOOKUP(J452,Notes!$L$31:$M$1650,2,FALSE)</f>
        <v>Taxi Fares</v>
      </c>
      <c r="U452" t="s">
        <v>237</v>
      </c>
      <c r="V452">
        <v>44589</v>
      </c>
      <c r="Y452">
        <v>0</v>
      </c>
      <c r="AA452">
        <v>0</v>
      </c>
      <c r="AG452">
        <v>0</v>
      </c>
      <c r="AL452">
        <v>13.1</v>
      </c>
      <c r="AM452">
        <v>13.1</v>
      </c>
      <c r="AN452" t="s">
        <v>238</v>
      </c>
      <c r="BG452" t="s">
        <v>239</v>
      </c>
    </row>
    <row r="453" spans="1:59" x14ac:dyDescent="0.2">
      <c r="A453">
        <v>7</v>
      </c>
      <c r="B453" s="173">
        <v>44589</v>
      </c>
      <c r="C453" t="s">
        <v>860</v>
      </c>
      <c r="D453" s="197">
        <v>46.49</v>
      </c>
      <c r="E453" t="s">
        <v>236</v>
      </c>
      <c r="F453">
        <v>5141</v>
      </c>
      <c r="G453" t="s">
        <v>672</v>
      </c>
      <c r="H453">
        <v>1</v>
      </c>
      <c r="I453">
        <v>141000</v>
      </c>
      <c r="J453">
        <v>14640</v>
      </c>
      <c r="K453">
        <v>1</v>
      </c>
      <c r="M453" t="s">
        <v>874</v>
      </c>
      <c r="N453">
        <v>10702237</v>
      </c>
      <c r="O453">
        <v>233</v>
      </c>
      <c r="P453" t="str">
        <f>VLOOKUP(J453,Notes!$L$31:$M$1650,2,FALSE)</f>
        <v>Taxi Fares</v>
      </c>
      <c r="U453" t="s">
        <v>237</v>
      </c>
      <c r="V453">
        <v>44589</v>
      </c>
      <c r="Y453">
        <v>0</v>
      </c>
      <c r="AA453">
        <v>0</v>
      </c>
      <c r="AG453">
        <v>0</v>
      </c>
      <c r="AL453">
        <v>46.49</v>
      </c>
      <c r="AM453">
        <v>46.49</v>
      </c>
      <c r="AN453" t="s">
        <v>238</v>
      </c>
      <c r="BG453" t="s">
        <v>239</v>
      </c>
    </row>
    <row r="454" spans="1:59" x14ac:dyDescent="0.2">
      <c r="A454">
        <v>7</v>
      </c>
      <c r="B454" s="173">
        <v>44589</v>
      </c>
      <c r="C454" t="s">
        <v>860</v>
      </c>
      <c r="D454" s="197">
        <v>37.590000000000003</v>
      </c>
      <c r="E454" t="s">
        <v>236</v>
      </c>
      <c r="F454">
        <v>5141</v>
      </c>
      <c r="G454" t="s">
        <v>672</v>
      </c>
      <c r="H454">
        <v>1</v>
      </c>
      <c r="I454">
        <v>141000</v>
      </c>
      <c r="J454">
        <v>14640</v>
      </c>
      <c r="K454">
        <v>1</v>
      </c>
      <c r="M454" t="s">
        <v>874</v>
      </c>
      <c r="N454">
        <v>10702237</v>
      </c>
      <c r="O454">
        <v>305</v>
      </c>
      <c r="P454" t="str">
        <f>VLOOKUP(J454,Notes!$L$31:$M$1650,2,FALSE)</f>
        <v>Taxi Fares</v>
      </c>
      <c r="U454" t="s">
        <v>237</v>
      </c>
      <c r="V454">
        <v>44589</v>
      </c>
      <c r="Y454">
        <v>0</v>
      </c>
      <c r="AA454">
        <v>0</v>
      </c>
      <c r="AG454">
        <v>0</v>
      </c>
      <c r="AL454">
        <v>37.590000000000003</v>
      </c>
      <c r="AM454">
        <v>37.590000000000003</v>
      </c>
      <c r="AN454" t="s">
        <v>238</v>
      </c>
      <c r="BG454" t="s">
        <v>239</v>
      </c>
    </row>
    <row r="457" spans="1:59" x14ac:dyDescent="0.2">
      <c r="E457" s="198"/>
    </row>
    <row r="458" spans="1:59" x14ac:dyDescent="0.2">
      <c r="C458" t="s">
        <v>876</v>
      </c>
      <c r="E458" s="174">
        <f>SUM(D8:D454)</f>
        <v>5905.4600000000019</v>
      </c>
    </row>
    <row r="459" spans="1:59" x14ac:dyDescent="0.2">
      <c r="E459" s="174"/>
    </row>
    <row r="460" spans="1:59" x14ac:dyDescent="0.2">
      <c r="C460" t="s">
        <v>875</v>
      </c>
      <c r="E460" s="174">
        <f>+'Summary and sign-off'!B11+'Summary and sign-off'!B12+'Summary and sign-off'!B13</f>
        <v>11017.924000000003</v>
      </c>
    </row>
    <row r="461" spans="1:59" x14ac:dyDescent="0.2">
      <c r="C461" t="s">
        <v>877</v>
      </c>
      <c r="E461" s="174">
        <f>E460-E458</f>
        <v>5112.4640000000009</v>
      </c>
    </row>
    <row r="467" spans="1:59" x14ac:dyDescent="0.2">
      <c r="A467" t="s">
        <v>185</v>
      </c>
      <c r="B467" t="s">
        <v>186</v>
      </c>
      <c r="C467" t="s">
        <v>187</v>
      </c>
      <c r="D467" t="s">
        <v>188</v>
      </c>
      <c r="E467" t="s">
        <v>189</v>
      </c>
      <c r="F467" t="s">
        <v>190</v>
      </c>
      <c r="G467" t="s">
        <v>191</v>
      </c>
      <c r="H467" t="s">
        <v>192</v>
      </c>
      <c r="I467" t="s">
        <v>193</v>
      </c>
      <c r="J467" t="s">
        <v>194</v>
      </c>
      <c r="K467" t="s">
        <v>195</v>
      </c>
      <c r="L467" t="s">
        <v>196</v>
      </c>
      <c r="M467" t="s">
        <v>197</v>
      </c>
      <c r="N467" t="s">
        <v>198</v>
      </c>
      <c r="O467" t="s">
        <v>199</v>
      </c>
      <c r="P467" t="s">
        <v>200</v>
      </c>
      <c r="Q467" t="s">
        <v>201</v>
      </c>
      <c r="R467" t="s">
        <v>202</v>
      </c>
      <c r="S467" t="s">
        <v>203</v>
      </c>
      <c r="T467" t="s">
        <v>204</v>
      </c>
      <c r="U467" t="s">
        <v>205</v>
      </c>
      <c r="V467" t="s">
        <v>206</v>
      </c>
      <c r="W467" t="s">
        <v>207</v>
      </c>
      <c r="X467" t="s">
        <v>208</v>
      </c>
      <c r="Y467" t="s">
        <v>209</v>
      </c>
      <c r="Z467" t="s">
        <v>210</v>
      </c>
      <c r="AA467" t="s">
        <v>211</v>
      </c>
      <c r="AB467" t="s">
        <v>212</v>
      </c>
      <c r="AC467" t="s">
        <v>213</v>
      </c>
      <c r="AD467" t="s">
        <v>187</v>
      </c>
      <c r="AE467" t="s">
        <v>214</v>
      </c>
      <c r="AF467" t="s">
        <v>215</v>
      </c>
      <c r="AG467" t="s">
        <v>216</v>
      </c>
      <c r="AH467" t="s">
        <v>217</v>
      </c>
      <c r="AI467" t="s">
        <v>218</v>
      </c>
      <c r="AJ467" t="s">
        <v>219</v>
      </c>
      <c r="AK467" t="s">
        <v>220</v>
      </c>
      <c r="AL467" t="s">
        <v>221</v>
      </c>
      <c r="AM467" t="s">
        <v>222</v>
      </c>
      <c r="AN467" t="s">
        <v>223</v>
      </c>
      <c r="AO467" t="s">
        <v>224</v>
      </c>
      <c r="AP467" t="s">
        <v>225</v>
      </c>
      <c r="AQ467" t="s">
        <v>226</v>
      </c>
      <c r="AR467" t="s">
        <v>227</v>
      </c>
      <c r="AS467" t="s">
        <v>223</v>
      </c>
      <c r="AT467" t="s">
        <v>228</v>
      </c>
      <c r="AU467" t="s">
        <v>229</v>
      </c>
      <c r="AV467" t="s">
        <v>230</v>
      </c>
      <c r="AW467" t="s">
        <v>231</v>
      </c>
      <c r="AX467" t="s">
        <v>232</v>
      </c>
      <c r="AY467" t="s">
        <v>233</v>
      </c>
      <c r="AZ467" t="s">
        <v>227</v>
      </c>
      <c r="BA467" t="s">
        <v>192</v>
      </c>
      <c r="BB467" t="s">
        <v>193</v>
      </c>
      <c r="BC467" t="s">
        <v>194</v>
      </c>
      <c r="BD467" t="s">
        <v>195</v>
      </c>
      <c r="BE467" t="s">
        <v>188</v>
      </c>
      <c r="BF467" t="s">
        <v>234</v>
      </c>
      <c r="BG467" t="s">
        <v>235</v>
      </c>
    </row>
    <row r="468" spans="1:59" x14ac:dyDescent="0.2">
      <c r="A468">
        <v>8</v>
      </c>
      <c r="B468" s="173">
        <v>44593</v>
      </c>
      <c r="C468" t="s">
        <v>848</v>
      </c>
      <c r="D468" s="177">
        <v>-23.54</v>
      </c>
      <c r="E468" t="s">
        <v>236</v>
      </c>
      <c r="F468">
        <v>5142</v>
      </c>
      <c r="G468" t="s">
        <v>672</v>
      </c>
      <c r="H468">
        <v>1</v>
      </c>
      <c r="I468">
        <v>141000</v>
      </c>
      <c r="J468">
        <v>14016</v>
      </c>
      <c r="K468">
        <v>1</v>
      </c>
      <c r="N468">
        <v>10702250</v>
      </c>
      <c r="O468">
        <v>1527</v>
      </c>
      <c r="P468" t="str">
        <f>VLOOKUP(J468,Notes!$L$31:$M$1650,2,FALSE)</f>
        <v>Phone - Cellular (All Costs)</v>
      </c>
      <c r="U468" t="s">
        <v>237</v>
      </c>
      <c r="V468" s="173">
        <v>44589</v>
      </c>
      <c r="Y468">
        <v>0</v>
      </c>
      <c r="AA468">
        <v>0</v>
      </c>
      <c r="AG468">
        <v>0</v>
      </c>
      <c r="AL468">
        <v>-23.54</v>
      </c>
      <c r="AM468">
        <v>-23.54</v>
      </c>
      <c r="AN468" t="s">
        <v>238</v>
      </c>
      <c r="BG468" t="s">
        <v>239</v>
      </c>
    </row>
    <row r="469" spans="1:59" x14ac:dyDescent="0.2">
      <c r="A469">
        <v>8</v>
      </c>
      <c r="B469" s="173">
        <v>44593</v>
      </c>
      <c r="C469" t="s">
        <v>849</v>
      </c>
      <c r="D469" s="177">
        <v>-10</v>
      </c>
      <c r="E469" t="s">
        <v>236</v>
      </c>
      <c r="F469">
        <v>5142</v>
      </c>
      <c r="G469" t="s">
        <v>672</v>
      </c>
      <c r="H469">
        <v>1</v>
      </c>
      <c r="I469">
        <v>141000</v>
      </c>
      <c r="J469">
        <v>14016</v>
      </c>
      <c r="K469">
        <v>1</v>
      </c>
      <c r="N469">
        <v>10702250</v>
      </c>
      <c r="O469">
        <v>3657</v>
      </c>
      <c r="P469" t="str">
        <f>VLOOKUP(J469,Notes!$L$31:$M$1650,2,FALSE)</f>
        <v>Phone - Cellular (All Costs)</v>
      </c>
      <c r="U469" t="s">
        <v>237</v>
      </c>
      <c r="V469" s="173">
        <v>44589</v>
      </c>
      <c r="Y469">
        <v>0</v>
      </c>
      <c r="AA469">
        <v>0</v>
      </c>
      <c r="AG469">
        <v>0</v>
      </c>
      <c r="AL469">
        <v>-10</v>
      </c>
      <c r="AM469">
        <v>-10</v>
      </c>
      <c r="AN469" t="s">
        <v>238</v>
      </c>
      <c r="BG469" t="s">
        <v>239</v>
      </c>
    </row>
    <row r="470" spans="1:59" x14ac:dyDescent="0.2">
      <c r="A470">
        <v>8</v>
      </c>
      <c r="B470" s="173">
        <v>44593</v>
      </c>
      <c r="C470" t="s">
        <v>850</v>
      </c>
      <c r="D470" s="177">
        <v>-10</v>
      </c>
      <c r="E470" t="s">
        <v>236</v>
      </c>
      <c r="F470">
        <v>5142</v>
      </c>
      <c r="G470" t="s">
        <v>672</v>
      </c>
      <c r="H470">
        <v>1</v>
      </c>
      <c r="I470">
        <v>141000</v>
      </c>
      <c r="J470">
        <v>14016</v>
      </c>
      <c r="K470">
        <v>1</v>
      </c>
      <c r="N470">
        <v>10702250</v>
      </c>
      <c r="O470">
        <v>3898</v>
      </c>
      <c r="P470" t="str">
        <f>VLOOKUP(J470,Notes!$L$31:$M$1650,2,FALSE)</f>
        <v>Phone - Cellular (All Costs)</v>
      </c>
      <c r="U470" t="s">
        <v>237</v>
      </c>
      <c r="V470" s="173">
        <v>44589</v>
      </c>
      <c r="Y470">
        <v>0</v>
      </c>
      <c r="AA470">
        <v>0</v>
      </c>
      <c r="AG470">
        <v>0</v>
      </c>
      <c r="AL470">
        <v>-10</v>
      </c>
      <c r="AM470">
        <v>-10</v>
      </c>
      <c r="AN470" t="s">
        <v>238</v>
      </c>
      <c r="BG470" t="s">
        <v>239</v>
      </c>
    </row>
    <row r="471" spans="1:59" x14ac:dyDescent="0.2">
      <c r="A471">
        <v>8</v>
      </c>
      <c r="B471" s="173">
        <v>44593</v>
      </c>
      <c r="C471" t="s">
        <v>851</v>
      </c>
      <c r="D471" s="177">
        <v>-10</v>
      </c>
      <c r="E471" t="s">
        <v>236</v>
      </c>
      <c r="F471">
        <v>5142</v>
      </c>
      <c r="G471" t="s">
        <v>672</v>
      </c>
      <c r="H471">
        <v>1</v>
      </c>
      <c r="I471">
        <v>141000</v>
      </c>
      <c r="J471">
        <v>14016</v>
      </c>
      <c r="K471">
        <v>1</v>
      </c>
      <c r="N471">
        <v>10702250</v>
      </c>
      <c r="O471">
        <v>5097</v>
      </c>
      <c r="P471" t="str">
        <f>VLOOKUP(J471,Notes!$L$31:$M$1650,2,FALSE)</f>
        <v>Phone - Cellular (All Costs)</v>
      </c>
      <c r="U471" t="s">
        <v>237</v>
      </c>
      <c r="V471" s="173">
        <v>44589</v>
      </c>
      <c r="Y471">
        <v>0</v>
      </c>
      <c r="AA471">
        <v>0</v>
      </c>
      <c r="AG471">
        <v>0</v>
      </c>
      <c r="AL471">
        <v>-10</v>
      </c>
      <c r="AM471">
        <v>-10</v>
      </c>
      <c r="AN471" t="s">
        <v>238</v>
      </c>
      <c r="BG471" t="s">
        <v>239</v>
      </c>
    </row>
    <row r="472" spans="1:59" x14ac:dyDescent="0.2">
      <c r="A472">
        <v>8</v>
      </c>
      <c r="B472" s="173">
        <v>44593</v>
      </c>
      <c r="C472" t="s">
        <v>818</v>
      </c>
      <c r="D472" s="177">
        <v>-23.54</v>
      </c>
      <c r="E472" t="s">
        <v>236</v>
      </c>
      <c r="F472">
        <v>5150</v>
      </c>
      <c r="G472" t="s">
        <v>672</v>
      </c>
      <c r="H472">
        <v>1</v>
      </c>
      <c r="I472">
        <v>141000</v>
      </c>
      <c r="J472">
        <v>14016</v>
      </c>
      <c r="K472">
        <v>1</v>
      </c>
      <c r="N472">
        <v>10712545</v>
      </c>
      <c r="O472">
        <v>1527</v>
      </c>
      <c r="P472" t="str">
        <f>VLOOKUP(J472,Notes!$L$31:$M$1650,2,FALSE)</f>
        <v>Phone - Cellular (All Costs)</v>
      </c>
      <c r="U472" t="s">
        <v>237</v>
      </c>
      <c r="V472" s="173">
        <v>44594</v>
      </c>
      <c r="Y472">
        <v>0</v>
      </c>
      <c r="AA472">
        <v>0</v>
      </c>
      <c r="AG472">
        <v>0</v>
      </c>
      <c r="AK472" t="s">
        <v>846</v>
      </c>
      <c r="AL472">
        <v>-23.54</v>
      </c>
      <c r="AM472">
        <v>-23.54</v>
      </c>
      <c r="AN472" t="s">
        <v>238</v>
      </c>
      <c r="BG472" t="s">
        <v>239</v>
      </c>
    </row>
    <row r="473" spans="1:59" x14ac:dyDescent="0.2">
      <c r="A473">
        <v>8</v>
      </c>
      <c r="B473" s="173">
        <v>44593</v>
      </c>
      <c r="C473" t="s">
        <v>819</v>
      </c>
      <c r="D473" s="177">
        <v>-10</v>
      </c>
      <c r="E473" t="s">
        <v>236</v>
      </c>
      <c r="F473">
        <v>5150</v>
      </c>
      <c r="G473" t="s">
        <v>672</v>
      </c>
      <c r="H473">
        <v>1</v>
      </c>
      <c r="I473">
        <v>141000</v>
      </c>
      <c r="J473">
        <v>14016</v>
      </c>
      <c r="K473">
        <v>1</v>
      </c>
      <c r="N473">
        <v>10712545</v>
      </c>
      <c r="O473">
        <v>3657</v>
      </c>
      <c r="P473" t="str">
        <f>VLOOKUP(J473,Notes!$L$31:$M$1650,2,FALSE)</f>
        <v>Phone - Cellular (All Costs)</v>
      </c>
      <c r="U473" t="s">
        <v>237</v>
      </c>
      <c r="V473" s="173">
        <v>44594</v>
      </c>
      <c r="Y473">
        <v>0</v>
      </c>
      <c r="AA473">
        <v>0</v>
      </c>
      <c r="AG473">
        <v>0</v>
      </c>
      <c r="AK473" t="s">
        <v>846</v>
      </c>
      <c r="AL473">
        <v>-10</v>
      </c>
      <c r="AM473">
        <v>-10</v>
      </c>
      <c r="AN473" t="s">
        <v>238</v>
      </c>
      <c r="BG473" t="s">
        <v>239</v>
      </c>
    </row>
    <row r="474" spans="1:59" x14ac:dyDescent="0.2">
      <c r="A474">
        <v>8</v>
      </c>
      <c r="B474" s="173">
        <v>44593</v>
      </c>
      <c r="C474" t="s">
        <v>820</v>
      </c>
      <c r="D474" s="177">
        <v>-10</v>
      </c>
      <c r="E474" t="s">
        <v>236</v>
      </c>
      <c r="F474">
        <v>5150</v>
      </c>
      <c r="G474" t="s">
        <v>672</v>
      </c>
      <c r="H474">
        <v>1</v>
      </c>
      <c r="I474">
        <v>141000</v>
      </c>
      <c r="J474">
        <v>14016</v>
      </c>
      <c r="K474">
        <v>1</v>
      </c>
      <c r="N474">
        <v>10712545</v>
      </c>
      <c r="O474">
        <v>3898</v>
      </c>
      <c r="P474" t="str">
        <f>VLOOKUP(J474,Notes!$L$31:$M$1650,2,FALSE)</f>
        <v>Phone - Cellular (All Costs)</v>
      </c>
      <c r="U474" t="s">
        <v>237</v>
      </c>
      <c r="V474" s="173">
        <v>44594</v>
      </c>
      <c r="Y474">
        <v>0</v>
      </c>
      <c r="AA474">
        <v>0</v>
      </c>
      <c r="AG474">
        <v>0</v>
      </c>
      <c r="AK474" t="s">
        <v>846</v>
      </c>
      <c r="AL474">
        <v>-10</v>
      </c>
      <c r="AM474">
        <v>-10</v>
      </c>
      <c r="AN474" t="s">
        <v>238</v>
      </c>
      <c r="BG474" t="s">
        <v>239</v>
      </c>
    </row>
    <row r="475" spans="1:59" x14ac:dyDescent="0.2">
      <c r="A475">
        <v>8</v>
      </c>
      <c r="B475" s="173">
        <v>44593</v>
      </c>
      <c r="C475" t="s">
        <v>799</v>
      </c>
      <c r="D475" s="177">
        <v>-10</v>
      </c>
      <c r="E475" t="s">
        <v>236</v>
      </c>
      <c r="F475">
        <v>5150</v>
      </c>
      <c r="G475" t="s">
        <v>672</v>
      </c>
      <c r="H475">
        <v>1</v>
      </c>
      <c r="I475">
        <v>141000</v>
      </c>
      <c r="J475">
        <v>14016</v>
      </c>
      <c r="K475">
        <v>1</v>
      </c>
      <c r="N475">
        <v>10712545</v>
      </c>
      <c r="O475">
        <v>5097</v>
      </c>
      <c r="P475" t="str">
        <f>VLOOKUP(J475,Notes!$L$31:$M$1650,2,FALSE)</f>
        <v>Phone - Cellular (All Costs)</v>
      </c>
      <c r="U475" t="s">
        <v>237</v>
      </c>
      <c r="V475" s="173">
        <v>44594</v>
      </c>
      <c r="Y475">
        <v>0</v>
      </c>
      <c r="AA475">
        <v>0</v>
      </c>
      <c r="AG475">
        <v>0</v>
      </c>
      <c r="AK475" t="s">
        <v>846</v>
      </c>
      <c r="AL475">
        <v>-10</v>
      </c>
      <c r="AM475">
        <v>-10</v>
      </c>
      <c r="AN475" t="s">
        <v>238</v>
      </c>
      <c r="BG475" t="s">
        <v>239</v>
      </c>
    </row>
    <row r="476" spans="1:59" x14ac:dyDescent="0.2">
      <c r="A476">
        <v>8</v>
      </c>
      <c r="B476" s="173">
        <v>44593</v>
      </c>
      <c r="C476" t="s">
        <v>852</v>
      </c>
      <c r="D476" s="177">
        <v>-23.54</v>
      </c>
      <c r="E476" t="s">
        <v>236</v>
      </c>
      <c r="F476">
        <v>5151</v>
      </c>
      <c r="G476" t="s">
        <v>672</v>
      </c>
      <c r="H476">
        <v>1</v>
      </c>
      <c r="I476">
        <v>141000</v>
      </c>
      <c r="J476">
        <v>14016</v>
      </c>
      <c r="K476">
        <v>1</v>
      </c>
      <c r="N476">
        <v>10712555</v>
      </c>
      <c r="O476">
        <v>1527</v>
      </c>
      <c r="P476" t="str">
        <f>VLOOKUP(J476,Notes!$L$31:$M$1650,2,FALSE)</f>
        <v>Phone - Cellular (All Costs)</v>
      </c>
      <c r="U476" t="s">
        <v>237</v>
      </c>
      <c r="V476" s="173">
        <v>44594</v>
      </c>
      <c r="Y476">
        <v>0</v>
      </c>
      <c r="AA476">
        <v>0</v>
      </c>
      <c r="AG476">
        <v>0</v>
      </c>
      <c r="AL476">
        <v>-23.54</v>
      </c>
      <c r="AM476">
        <v>-23.54</v>
      </c>
      <c r="AN476" t="s">
        <v>238</v>
      </c>
      <c r="BG476" t="s">
        <v>239</v>
      </c>
    </row>
    <row r="477" spans="1:59" x14ac:dyDescent="0.2">
      <c r="A477">
        <v>8</v>
      </c>
      <c r="B477" s="173">
        <v>44593</v>
      </c>
      <c r="C477" t="s">
        <v>853</v>
      </c>
      <c r="D477" s="177">
        <v>-10</v>
      </c>
      <c r="E477" t="s">
        <v>236</v>
      </c>
      <c r="F477">
        <v>5151</v>
      </c>
      <c r="G477" t="s">
        <v>672</v>
      </c>
      <c r="H477">
        <v>1</v>
      </c>
      <c r="I477">
        <v>141000</v>
      </c>
      <c r="J477">
        <v>14016</v>
      </c>
      <c r="K477">
        <v>1</v>
      </c>
      <c r="N477">
        <v>10712555</v>
      </c>
      <c r="O477">
        <v>3657</v>
      </c>
      <c r="P477" t="str">
        <f>VLOOKUP(J477,Notes!$L$31:$M$1650,2,FALSE)</f>
        <v>Phone - Cellular (All Costs)</v>
      </c>
      <c r="U477" t="s">
        <v>237</v>
      </c>
      <c r="V477" s="173">
        <v>44594</v>
      </c>
      <c r="Y477">
        <v>0</v>
      </c>
      <c r="AA477">
        <v>0</v>
      </c>
      <c r="AG477">
        <v>0</v>
      </c>
      <c r="AL477">
        <v>-10</v>
      </c>
      <c r="AM477">
        <v>-10</v>
      </c>
      <c r="AN477" t="s">
        <v>238</v>
      </c>
      <c r="BG477" t="s">
        <v>239</v>
      </c>
    </row>
    <row r="478" spans="1:59" x14ac:dyDescent="0.2">
      <c r="A478">
        <v>8</v>
      </c>
      <c r="B478" s="173">
        <v>44593</v>
      </c>
      <c r="C478" t="s">
        <v>854</v>
      </c>
      <c r="D478" s="177">
        <v>-10</v>
      </c>
      <c r="E478" t="s">
        <v>236</v>
      </c>
      <c r="F478">
        <v>5151</v>
      </c>
      <c r="G478" t="s">
        <v>672</v>
      </c>
      <c r="H478">
        <v>1</v>
      </c>
      <c r="I478">
        <v>141000</v>
      </c>
      <c r="J478">
        <v>14016</v>
      </c>
      <c r="K478">
        <v>1</v>
      </c>
      <c r="N478">
        <v>10712555</v>
      </c>
      <c r="O478">
        <v>3898</v>
      </c>
      <c r="P478" t="str">
        <f>VLOOKUP(J478,Notes!$L$31:$M$1650,2,FALSE)</f>
        <v>Phone - Cellular (All Costs)</v>
      </c>
      <c r="U478" t="s">
        <v>237</v>
      </c>
      <c r="V478" s="173">
        <v>44594</v>
      </c>
      <c r="Y478">
        <v>0</v>
      </c>
      <c r="AA478">
        <v>0</v>
      </c>
      <c r="AG478">
        <v>0</v>
      </c>
      <c r="AL478">
        <v>-10</v>
      </c>
      <c r="AM478">
        <v>-10</v>
      </c>
      <c r="AN478" t="s">
        <v>238</v>
      </c>
      <c r="BG478" t="s">
        <v>239</v>
      </c>
    </row>
    <row r="479" spans="1:59" x14ac:dyDescent="0.2">
      <c r="A479">
        <v>8</v>
      </c>
      <c r="B479" s="173">
        <v>44593</v>
      </c>
      <c r="C479" t="s">
        <v>855</v>
      </c>
      <c r="D479" s="177">
        <v>-10</v>
      </c>
      <c r="E479" t="s">
        <v>236</v>
      </c>
      <c r="F479">
        <v>5151</v>
      </c>
      <c r="G479" t="s">
        <v>672</v>
      </c>
      <c r="H479">
        <v>1</v>
      </c>
      <c r="I479">
        <v>141000</v>
      </c>
      <c r="J479">
        <v>14016</v>
      </c>
      <c r="K479">
        <v>1</v>
      </c>
      <c r="N479">
        <v>10712555</v>
      </c>
      <c r="O479">
        <v>5097</v>
      </c>
      <c r="P479" t="str">
        <f>VLOOKUP(J479,Notes!$L$31:$M$1650,2,FALSE)</f>
        <v>Phone - Cellular (All Costs)</v>
      </c>
      <c r="U479" t="s">
        <v>237</v>
      </c>
      <c r="V479" s="173">
        <v>44594</v>
      </c>
      <c r="Y479">
        <v>0</v>
      </c>
      <c r="AA479">
        <v>0</v>
      </c>
      <c r="AG479">
        <v>0</v>
      </c>
      <c r="AL479">
        <v>-10</v>
      </c>
      <c r="AM479">
        <v>-10</v>
      </c>
      <c r="AN479" t="s">
        <v>238</v>
      </c>
      <c r="BG479" t="s">
        <v>239</v>
      </c>
    </row>
    <row r="480" spans="1:59" x14ac:dyDescent="0.2">
      <c r="A480">
        <v>8</v>
      </c>
      <c r="B480" s="173">
        <v>44593</v>
      </c>
      <c r="C480" t="s">
        <v>818</v>
      </c>
      <c r="D480" s="177">
        <v>23.54</v>
      </c>
      <c r="E480" t="s">
        <v>847</v>
      </c>
      <c r="F480">
        <v>5150</v>
      </c>
      <c r="G480" t="s">
        <v>779</v>
      </c>
      <c r="H480">
        <v>1</v>
      </c>
      <c r="I480">
        <v>141000</v>
      </c>
      <c r="J480">
        <v>14016</v>
      </c>
      <c r="K480">
        <v>1</v>
      </c>
      <c r="N480">
        <v>10712724</v>
      </c>
      <c r="O480">
        <v>1527</v>
      </c>
      <c r="P480" t="str">
        <f>VLOOKUP(J480,Notes!$L$31:$M$1650,2,FALSE)</f>
        <v>Phone - Cellular (All Costs)</v>
      </c>
      <c r="U480" t="s">
        <v>237</v>
      </c>
      <c r="V480" s="173">
        <v>44594</v>
      </c>
      <c r="Y480">
        <v>0</v>
      </c>
      <c r="AA480">
        <v>0</v>
      </c>
      <c r="AG480">
        <v>0</v>
      </c>
      <c r="AK480" t="s">
        <v>846</v>
      </c>
      <c r="AL480">
        <v>23.54</v>
      </c>
      <c r="AM480">
        <v>23.54</v>
      </c>
      <c r="AN480" t="s">
        <v>238</v>
      </c>
      <c r="BG480" t="s">
        <v>239</v>
      </c>
    </row>
    <row r="481" spans="1:59" x14ac:dyDescent="0.2">
      <c r="A481">
        <v>8</v>
      </c>
      <c r="B481" s="173">
        <v>44593</v>
      </c>
      <c r="C481" t="s">
        <v>819</v>
      </c>
      <c r="D481" s="177">
        <v>10</v>
      </c>
      <c r="E481" t="s">
        <v>847</v>
      </c>
      <c r="F481">
        <v>5150</v>
      </c>
      <c r="G481" t="s">
        <v>779</v>
      </c>
      <c r="H481">
        <v>1</v>
      </c>
      <c r="I481">
        <v>141000</v>
      </c>
      <c r="J481">
        <v>14016</v>
      </c>
      <c r="K481">
        <v>1</v>
      </c>
      <c r="N481">
        <v>10712724</v>
      </c>
      <c r="O481">
        <v>3657</v>
      </c>
      <c r="P481" t="str">
        <f>VLOOKUP(J481,Notes!$L$31:$M$1650,2,FALSE)</f>
        <v>Phone - Cellular (All Costs)</v>
      </c>
      <c r="U481" t="s">
        <v>237</v>
      </c>
      <c r="V481" s="173">
        <v>44594</v>
      </c>
      <c r="Y481">
        <v>0</v>
      </c>
      <c r="AA481">
        <v>0</v>
      </c>
      <c r="AG481">
        <v>0</v>
      </c>
      <c r="AK481" t="s">
        <v>846</v>
      </c>
      <c r="AL481">
        <v>10</v>
      </c>
      <c r="AM481">
        <v>10</v>
      </c>
      <c r="AN481" t="s">
        <v>238</v>
      </c>
      <c r="BG481" t="s">
        <v>239</v>
      </c>
    </row>
    <row r="482" spans="1:59" x14ac:dyDescent="0.2">
      <c r="A482">
        <v>8</v>
      </c>
      <c r="B482" s="173">
        <v>44593</v>
      </c>
      <c r="C482" t="s">
        <v>820</v>
      </c>
      <c r="D482" s="177">
        <v>10</v>
      </c>
      <c r="E482" t="s">
        <v>847</v>
      </c>
      <c r="F482">
        <v>5150</v>
      </c>
      <c r="G482" t="s">
        <v>779</v>
      </c>
      <c r="H482">
        <v>1</v>
      </c>
      <c r="I482">
        <v>141000</v>
      </c>
      <c r="J482">
        <v>14016</v>
      </c>
      <c r="K482">
        <v>1</v>
      </c>
      <c r="N482">
        <v>10712724</v>
      </c>
      <c r="O482">
        <v>3898</v>
      </c>
      <c r="P482" t="str">
        <f>VLOOKUP(J482,Notes!$L$31:$M$1650,2,FALSE)</f>
        <v>Phone - Cellular (All Costs)</v>
      </c>
      <c r="U482" t="s">
        <v>237</v>
      </c>
      <c r="V482" s="173">
        <v>44594</v>
      </c>
      <c r="Y482">
        <v>0</v>
      </c>
      <c r="AA482">
        <v>0</v>
      </c>
      <c r="AG482">
        <v>0</v>
      </c>
      <c r="AK482" t="s">
        <v>846</v>
      </c>
      <c r="AL482">
        <v>10</v>
      </c>
      <c r="AM482">
        <v>10</v>
      </c>
      <c r="AN482" t="s">
        <v>238</v>
      </c>
      <c r="BG482" t="s">
        <v>239</v>
      </c>
    </row>
    <row r="483" spans="1:59" x14ac:dyDescent="0.2">
      <c r="A483">
        <v>8</v>
      </c>
      <c r="B483" s="173">
        <v>44593</v>
      </c>
      <c r="C483" t="s">
        <v>799</v>
      </c>
      <c r="D483" s="177">
        <v>10</v>
      </c>
      <c r="E483" t="s">
        <v>847</v>
      </c>
      <c r="F483">
        <v>5150</v>
      </c>
      <c r="G483" t="s">
        <v>779</v>
      </c>
      <c r="H483">
        <v>1</v>
      </c>
      <c r="I483">
        <v>141000</v>
      </c>
      <c r="J483">
        <v>14016</v>
      </c>
      <c r="K483">
        <v>1</v>
      </c>
      <c r="N483">
        <v>10712724</v>
      </c>
      <c r="O483">
        <v>5097</v>
      </c>
      <c r="P483" t="str">
        <f>VLOOKUP(J483,Notes!$L$31:$M$1650,2,FALSE)</f>
        <v>Phone - Cellular (All Costs)</v>
      </c>
      <c r="U483" t="s">
        <v>237</v>
      </c>
      <c r="V483" s="173">
        <v>44594</v>
      </c>
      <c r="Y483">
        <v>0</v>
      </c>
      <c r="AA483">
        <v>0</v>
      </c>
      <c r="AG483">
        <v>0</v>
      </c>
      <c r="AK483" t="s">
        <v>846</v>
      </c>
      <c r="AL483">
        <v>10</v>
      </c>
      <c r="AM483">
        <v>10</v>
      </c>
      <c r="AN483" t="s">
        <v>238</v>
      </c>
      <c r="BG483" t="s">
        <v>239</v>
      </c>
    </row>
    <row r="484" spans="1:59" x14ac:dyDescent="0.2">
      <c r="A484">
        <v>8</v>
      </c>
      <c r="B484" s="173">
        <v>44595</v>
      </c>
      <c r="C484" t="s">
        <v>852</v>
      </c>
      <c r="D484" s="177">
        <v>21</v>
      </c>
      <c r="E484" t="s">
        <v>240</v>
      </c>
      <c r="F484">
        <v>5153</v>
      </c>
      <c r="G484" t="s">
        <v>672</v>
      </c>
      <c r="H484">
        <v>1</v>
      </c>
      <c r="I484">
        <v>141000</v>
      </c>
      <c r="J484">
        <v>14016</v>
      </c>
      <c r="K484">
        <v>1</v>
      </c>
      <c r="N484">
        <v>10717256</v>
      </c>
      <c r="O484">
        <v>1541</v>
      </c>
      <c r="P484" t="str">
        <f>VLOOKUP(J484,Notes!$L$31:$M$1650,2,FALSE)</f>
        <v>Phone - Cellular (All Costs)</v>
      </c>
      <c r="U484" t="s">
        <v>237</v>
      </c>
      <c r="V484" s="173">
        <v>44595</v>
      </c>
      <c r="Y484">
        <v>0</v>
      </c>
      <c r="AA484">
        <v>0</v>
      </c>
      <c r="AG484">
        <v>0</v>
      </c>
      <c r="AL484">
        <v>21</v>
      </c>
      <c r="AM484">
        <v>21</v>
      </c>
      <c r="AN484" t="s">
        <v>238</v>
      </c>
      <c r="BG484" t="s">
        <v>239</v>
      </c>
    </row>
    <row r="485" spans="1:59" x14ac:dyDescent="0.2">
      <c r="A485">
        <v>8</v>
      </c>
      <c r="B485" s="173">
        <v>44595</v>
      </c>
      <c r="C485" t="s">
        <v>853</v>
      </c>
      <c r="D485" s="177">
        <v>10</v>
      </c>
      <c r="E485" t="s">
        <v>240</v>
      </c>
      <c r="F485">
        <v>5153</v>
      </c>
      <c r="G485" t="s">
        <v>672</v>
      </c>
      <c r="H485">
        <v>1</v>
      </c>
      <c r="I485">
        <v>141000</v>
      </c>
      <c r="J485">
        <v>14016</v>
      </c>
      <c r="K485">
        <v>1</v>
      </c>
      <c r="N485">
        <v>10717256</v>
      </c>
      <c r="O485">
        <v>3691</v>
      </c>
      <c r="P485" t="str">
        <f>VLOOKUP(J485,Notes!$L$31:$M$1650,2,FALSE)</f>
        <v>Phone - Cellular (All Costs)</v>
      </c>
      <c r="U485" t="s">
        <v>237</v>
      </c>
      <c r="V485" s="173">
        <v>44595</v>
      </c>
      <c r="Y485">
        <v>0</v>
      </c>
      <c r="AA485">
        <v>0</v>
      </c>
      <c r="AG485">
        <v>0</v>
      </c>
      <c r="AL485">
        <v>10</v>
      </c>
      <c r="AM485">
        <v>10</v>
      </c>
      <c r="AN485" t="s">
        <v>238</v>
      </c>
      <c r="BG485" t="s">
        <v>239</v>
      </c>
    </row>
    <row r="486" spans="1:59" x14ac:dyDescent="0.2">
      <c r="A486">
        <v>8</v>
      </c>
      <c r="B486" s="173">
        <v>44595</v>
      </c>
      <c r="C486" t="s">
        <v>854</v>
      </c>
      <c r="D486" s="177">
        <v>10</v>
      </c>
      <c r="E486" t="s">
        <v>240</v>
      </c>
      <c r="F486">
        <v>5153</v>
      </c>
      <c r="G486" t="s">
        <v>672</v>
      </c>
      <c r="H486">
        <v>1</v>
      </c>
      <c r="I486">
        <v>141000</v>
      </c>
      <c r="J486">
        <v>14016</v>
      </c>
      <c r="K486">
        <v>1</v>
      </c>
      <c r="N486">
        <v>10717256</v>
      </c>
      <c r="O486">
        <v>3931</v>
      </c>
      <c r="P486" t="str">
        <f>VLOOKUP(J486,Notes!$L$31:$M$1650,2,FALSE)</f>
        <v>Phone - Cellular (All Costs)</v>
      </c>
      <c r="U486" t="s">
        <v>237</v>
      </c>
      <c r="V486" s="173">
        <v>44595</v>
      </c>
      <c r="Y486">
        <v>0</v>
      </c>
      <c r="AA486">
        <v>0</v>
      </c>
      <c r="AG486">
        <v>0</v>
      </c>
      <c r="AL486">
        <v>10</v>
      </c>
      <c r="AM486">
        <v>10</v>
      </c>
      <c r="AN486" t="s">
        <v>238</v>
      </c>
      <c r="BG486" t="s">
        <v>239</v>
      </c>
    </row>
    <row r="487" spans="1:59" x14ac:dyDescent="0.2">
      <c r="A487">
        <v>8</v>
      </c>
      <c r="B487" s="173">
        <v>44595</v>
      </c>
      <c r="C487" t="s">
        <v>878</v>
      </c>
      <c r="D487" s="177">
        <v>10</v>
      </c>
      <c r="E487" t="s">
        <v>240</v>
      </c>
      <c r="F487">
        <v>5153</v>
      </c>
      <c r="G487" t="s">
        <v>672</v>
      </c>
      <c r="H487">
        <v>1</v>
      </c>
      <c r="I487">
        <v>141000</v>
      </c>
      <c r="J487">
        <v>14016</v>
      </c>
      <c r="K487">
        <v>1</v>
      </c>
      <c r="N487">
        <v>10717256</v>
      </c>
      <c r="O487">
        <v>4275</v>
      </c>
      <c r="P487" t="str">
        <f>VLOOKUP(J487,Notes!$L$31:$M$1650,2,FALSE)</f>
        <v>Phone - Cellular (All Costs)</v>
      </c>
      <c r="U487" t="s">
        <v>237</v>
      </c>
      <c r="V487" s="173">
        <v>44595</v>
      </c>
      <c r="Y487">
        <v>0</v>
      </c>
      <c r="AA487">
        <v>0</v>
      </c>
      <c r="AG487">
        <v>0</v>
      </c>
      <c r="AL487">
        <v>10</v>
      </c>
      <c r="AM487">
        <v>10</v>
      </c>
      <c r="AN487" t="s">
        <v>238</v>
      </c>
      <c r="BG487" t="s">
        <v>239</v>
      </c>
    </row>
    <row r="488" spans="1:59" x14ac:dyDescent="0.2">
      <c r="A488">
        <v>8</v>
      </c>
      <c r="B488" s="173">
        <v>44603</v>
      </c>
      <c r="C488" t="s">
        <v>848</v>
      </c>
      <c r="D488" s="177">
        <v>22.49</v>
      </c>
      <c r="E488" t="s">
        <v>240</v>
      </c>
      <c r="F488">
        <v>5157</v>
      </c>
      <c r="G488" t="s">
        <v>672</v>
      </c>
      <c r="H488">
        <v>1</v>
      </c>
      <c r="I488">
        <v>141000</v>
      </c>
      <c r="J488">
        <v>14016</v>
      </c>
      <c r="K488">
        <v>1</v>
      </c>
      <c r="N488">
        <v>10740606</v>
      </c>
      <c r="O488">
        <v>1532</v>
      </c>
      <c r="P488" t="str">
        <f>VLOOKUP(J488,Notes!$L$31:$M$1650,2,FALSE)</f>
        <v>Phone - Cellular (All Costs)</v>
      </c>
      <c r="U488" t="s">
        <v>237</v>
      </c>
      <c r="V488" s="173">
        <v>44603</v>
      </c>
      <c r="Y488">
        <v>0</v>
      </c>
      <c r="AA488">
        <v>0</v>
      </c>
      <c r="AG488">
        <v>0</v>
      </c>
      <c r="AL488">
        <v>22.49</v>
      </c>
      <c r="AM488">
        <v>22.49</v>
      </c>
      <c r="AN488" t="s">
        <v>238</v>
      </c>
      <c r="BG488" t="s">
        <v>239</v>
      </c>
    </row>
    <row r="489" spans="1:59" x14ac:dyDescent="0.2">
      <c r="A489">
        <v>8</v>
      </c>
      <c r="B489" s="173">
        <v>44603</v>
      </c>
      <c r="C489" t="s">
        <v>849</v>
      </c>
      <c r="D489" s="177">
        <v>10</v>
      </c>
      <c r="E489" t="s">
        <v>240</v>
      </c>
      <c r="F489">
        <v>5157</v>
      </c>
      <c r="G489" t="s">
        <v>672</v>
      </c>
      <c r="H489">
        <v>1</v>
      </c>
      <c r="I489">
        <v>141000</v>
      </c>
      <c r="J489">
        <v>14016</v>
      </c>
      <c r="K489">
        <v>1</v>
      </c>
      <c r="N489">
        <v>10740606</v>
      </c>
      <c r="O489">
        <v>3688</v>
      </c>
      <c r="P489" t="str">
        <f>VLOOKUP(J489,Notes!$L$31:$M$1650,2,FALSE)</f>
        <v>Phone - Cellular (All Costs)</v>
      </c>
      <c r="U489" t="s">
        <v>237</v>
      </c>
      <c r="V489" s="173">
        <v>44603</v>
      </c>
      <c r="Y489">
        <v>0</v>
      </c>
      <c r="AA489">
        <v>0</v>
      </c>
      <c r="AG489">
        <v>0</v>
      </c>
      <c r="AL489">
        <v>10</v>
      </c>
      <c r="AM489">
        <v>10</v>
      </c>
      <c r="AN489" t="s">
        <v>238</v>
      </c>
      <c r="BG489" t="s">
        <v>239</v>
      </c>
    </row>
    <row r="490" spans="1:59" x14ac:dyDescent="0.2">
      <c r="A490">
        <v>8</v>
      </c>
      <c r="B490" s="173">
        <v>44603</v>
      </c>
      <c r="C490" t="s">
        <v>850</v>
      </c>
      <c r="D490" s="177">
        <v>10</v>
      </c>
      <c r="E490" t="s">
        <v>240</v>
      </c>
      <c r="F490">
        <v>5157</v>
      </c>
      <c r="G490" t="s">
        <v>672</v>
      </c>
      <c r="H490">
        <v>1</v>
      </c>
      <c r="I490">
        <v>141000</v>
      </c>
      <c r="J490">
        <v>14016</v>
      </c>
      <c r="K490">
        <v>1</v>
      </c>
      <c r="N490">
        <v>10740606</v>
      </c>
      <c r="O490">
        <v>3927</v>
      </c>
      <c r="P490" t="str">
        <f>VLOOKUP(J490,Notes!$L$31:$M$1650,2,FALSE)</f>
        <v>Phone - Cellular (All Costs)</v>
      </c>
      <c r="U490" t="s">
        <v>237</v>
      </c>
      <c r="V490" s="173">
        <v>44603</v>
      </c>
      <c r="Y490">
        <v>0</v>
      </c>
      <c r="AA490">
        <v>0</v>
      </c>
      <c r="AG490">
        <v>0</v>
      </c>
      <c r="AL490">
        <v>10</v>
      </c>
      <c r="AM490">
        <v>10</v>
      </c>
      <c r="AN490" t="s">
        <v>238</v>
      </c>
      <c r="BG490" t="s">
        <v>239</v>
      </c>
    </row>
    <row r="491" spans="1:59" x14ac:dyDescent="0.2">
      <c r="A491">
        <v>8</v>
      </c>
      <c r="B491" s="173">
        <v>44603</v>
      </c>
      <c r="C491" t="s">
        <v>879</v>
      </c>
      <c r="D491" s="177">
        <v>10</v>
      </c>
      <c r="E491" t="s">
        <v>240</v>
      </c>
      <c r="F491">
        <v>5157</v>
      </c>
      <c r="G491" t="s">
        <v>672</v>
      </c>
      <c r="H491">
        <v>1</v>
      </c>
      <c r="I491">
        <v>141000</v>
      </c>
      <c r="J491">
        <v>14016</v>
      </c>
      <c r="K491">
        <v>1</v>
      </c>
      <c r="N491">
        <v>10740606</v>
      </c>
      <c r="O491">
        <v>4274</v>
      </c>
      <c r="P491" t="str">
        <f>VLOOKUP(J491,Notes!$L$31:$M$1650,2,FALSE)</f>
        <v>Phone - Cellular (All Costs)</v>
      </c>
      <c r="U491" t="s">
        <v>237</v>
      </c>
      <c r="V491" s="173">
        <v>44603</v>
      </c>
      <c r="Y491">
        <v>0</v>
      </c>
      <c r="AA491">
        <v>0</v>
      </c>
      <c r="AG491">
        <v>0</v>
      </c>
      <c r="AL491">
        <v>10</v>
      </c>
      <c r="AM491">
        <v>10</v>
      </c>
      <c r="AN491" t="s">
        <v>238</v>
      </c>
      <c r="BG491" t="s">
        <v>239</v>
      </c>
    </row>
    <row r="492" spans="1:59" x14ac:dyDescent="0.2">
      <c r="A492">
        <v>8</v>
      </c>
      <c r="B492" s="173">
        <v>44603</v>
      </c>
      <c r="C492" t="s">
        <v>880</v>
      </c>
      <c r="D492" s="177">
        <v>22.49</v>
      </c>
      <c r="E492" t="s">
        <v>236</v>
      </c>
      <c r="F492">
        <v>5158</v>
      </c>
      <c r="G492" t="s">
        <v>672</v>
      </c>
      <c r="H492">
        <v>1</v>
      </c>
      <c r="I492">
        <v>141000</v>
      </c>
      <c r="J492">
        <v>14016</v>
      </c>
      <c r="K492">
        <v>1</v>
      </c>
      <c r="N492">
        <v>10740639</v>
      </c>
      <c r="O492">
        <v>1532</v>
      </c>
      <c r="P492" t="str">
        <f>VLOOKUP(J492,Notes!$L$31:$M$1650,2,FALSE)</f>
        <v>Phone - Cellular (All Costs)</v>
      </c>
      <c r="U492" t="s">
        <v>237</v>
      </c>
      <c r="V492" s="173">
        <v>44603</v>
      </c>
      <c r="Y492">
        <v>0</v>
      </c>
      <c r="AA492">
        <v>0</v>
      </c>
      <c r="AG492">
        <v>0</v>
      </c>
      <c r="AL492">
        <v>22.49</v>
      </c>
      <c r="AM492">
        <v>22.49</v>
      </c>
      <c r="AN492" t="s">
        <v>238</v>
      </c>
      <c r="BG492" t="s">
        <v>239</v>
      </c>
    </row>
    <row r="493" spans="1:59" x14ac:dyDescent="0.2">
      <c r="A493">
        <v>8</v>
      </c>
      <c r="B493" s="173">
        <v>44603</v>
      </c>
      <c r="C493" t="s">
        <v>881</v>
      </c>
      <c r="D493" s="177">
        <v>10</v>
      </c>
      <c r="E493" t="s">
        <v>236</v>
      </c>
      <c r="F493">
        <v>5158</v>
      </c>
      <c r="G493" t="s">
        <v>672</v>
      </c>
      <c r="H493">
        <v>1</v>
      </c>
      <c r="I493">
        <v>141000</v>
      </c>
      <c r="J493">
        <v>14016</v>
      </c>
      <c r="K493">
        <v>1</v>
      </c>
      <c r="N493">
        <v>10740639</v>
      </c>
      <c r="O493">
        <v>3688</v>
      </c>
      <c r="P493" t="str">
        <f>VLOOKUP(J493,Notes!$L$31:$M$1650,2,FALSE)</f>
        <v>Phone - Cellular (All Costs)</v>
      </c>
      <c r="U493" t="s">
        <v>237</v>
      </c>
      <c r="V493" s="173">
        <v>44603</v>
      </c>
      <c r="Y493">
        <v>0</v>
      </c>
      <c r="AA493">
        <v>0</v>
      </c>
      <c r="AG493">
        <v>0</v>
      </c>
      <c r="AL493">
        <v>10</v>
      </c>
      <c r="AM493">
        <v>10</v>
      </c>
      <c r="AN493" t="s">
        <v>238</v>
      </c>
      <c r="BG493" t="s">
        <v>239</v>
      </c>
    </row>
    <row r="494" spans="1:59" x14ac:dyDescent="0.2">
      <c r="A494">
        <v>8</v>
      </c>
      <c r="B494" s="173">
        <v>44603</v>
      </c>
      <c r="C494" t="s">
        <v>882</v>
      </c>
      <c r="D494" s="177">
        <v>10</v>
      </c>
      <c r="E494" t="s">
        <v>236</v>
      </c>
      <c r="F494">
        <v>5158</v>
      </c>
      <c r="G494" t="s">
        <v>672</v>
      </c>
      <c r="H494">
        <v>1</v>
      </c>
      <c r="I494">
        <v>141000</v>
      </c>
      <c r="J494">
        <v>14016</v>
      </c>
      <c r="K494">
        <v>1</v>
      </c>
      <c r="N494">
        <v>10740639</v>
      </c>
      <c r="O494">
        <v>3927</v>
      </c>
      <c r="P494" t="str">
        <f>VLOOKUP(J494,Notes!$L$31:$M$1650,2,FALSE)</f>
        <v>Phone - Cellular (All Costs)</v>
      </c>
      <c r="U494" t="s">
        <v>237</v>
      </c>
      <c r="V494" s="173">
        <v>44603</v>
      </c>
      <c r="Y494">
        <v>0</v>
      </c>
      <c r="AA494">
        <v>0</v>
      </c>
      <c r="AG494">
        <v>0</v>
      </c>
      <c r="AL494">
        <v>10</v>
      </c>
      <c r="AM494">
        <v>10</v>
      </c>
      <c r="AN494" t="s">
        <v>238</v>
      </c>
      <c r="BG494" t="s">
        <v>239</v>
      </c>
    </row>
    <row r="495" spans="1:59" x14ac:dyDescent="0.2">
      <c r="A495">
        <v>8</v>
      </c>
      <c r="B495" s="173">
        <v>44603</v>
      </c>
      <c r="C495" t="s">
        <v>883</v>
      </c>
      <c r="D495" s="177">
        <v>10</v>
      </c>
      <c r="E495" t="s">
        <v>236</v>
      </c>
      <c r="F495">
        <v>5158</v>
      </c>
      <c r="G495" t="s">
        <v>672</v>
      </c>
      <c r="H495">
        <v>1</v>
      </c>
      <c r="I495">
        <v>141000</v>
      </c>
      <c r="J495">
        <v>14016</v>
      </c>
      <c r="K495">
        <v>1</v>
      </c>
      <c r="N495">
        <v>10740639</v>
      </c>
      <c r="O495">
        <v>4274</v>
      </c>
      <c r="P495" t="str">
        <f>VLOOKUP(J495,Notes!$L$31:$M$1650,2,FALSE)</f>
        <v>Phone - Cellular (All Costs)</v>
      </c>
      <c r="U495" t="s">
        <v>237</v>
      </c>
      <c r="V495" s="173">
        <v>44603</v>
      </c>
      <c r="Y495">
        <v>0</v>
      </c>
      <c r="AA495">
        <v>0</v>
      </c>
      <c r="AG495">
        <v>0</v>
      </c>
      <c r="AL495">
        <v>10</v>
      </c>
      <c r="AM495">
        <v>10</v>
      </c>
      <c r="AN495" t="s">
        <v>238</v>
      </c>
      <c r="BG495" t="s">
        <v>239</v>
      </c>
    </row>
    <row r="496" spans="1:59" x14ac:dyDescent="0.2">
      <c r="A496">
        <v>8</v>
      </c>
      <c r="B496" s="173">
        <v>44593</v>
      </c>
      <c r="C496" t="s">
        <v>856</v>
      </c>
      <c r="D496" s="199">
        <v>-10</v>
      </c>
      <c r="E496" t="s">
        <v>236</v>
      </c>
      <c r="F496">
        <v>5146</v>
      </c>
      <c r="G496" t="s">
        <v>672</v>
      </c>
      <c r="H496">
        <v>1</v>
      </c>
      <c r="I496">
        <v>141000</v>
      </c>
      <c r="J496">
        <v>14610</v>
      </c>
      <c r="K496">
        <v>1</v>
      </c>
      <c r="N496">
        <v>10702987</v>
      </c>
      <c r="O496">
        <v>1048</v>
      </c>
      <c r="P496" t="str">
        <f>VLOOKUP(J496,Notes!$L$31:$M$1650,2,FALSE)</f>
        <v>Airfares - NZ</v>
      </c>
      <c r="U496" t="s">
        <v>237</v>
      </c>
      <c r="V496" s="173">
        <v>44589</v>
      </c>
      <c r="Y496">
        <v>0</v>
      </c>
      <c r="AA496">
        <v>0</v>
      </c>
      <c r="AG496">
        <v>0</v>
      </c>
      <c r="AL496">
        <v>-10</v>
      </c>
      <c r="AM496">
        <v>-10</v>
      </c>
      <c r="AN496" t="s">
        <v>238</v>
      </c>
      <c r="BG496" t="s">
        <v>239</v>
      </c>
    </row>
    <row r="497" spans="1:59" x14ac:dyDescent="0.2">
      <c r="A497">
        <v>8</v>
      </c>
      <c r="B497" s="173">
        <v>44616</v>
      </c>
      <c r="C497" t="s">
        <v>901</v>
      </c>
      <c r="D497" s="177">
        <v>25.72</v>
      </c>
      <c r="E497" t="s">
        <v>240</v>
      </c>
      <c r="F497">
        <v>5174</v>
      </c>
      <c r="G497" t="s">
        <v>902</v>
      </c>
      <c r="H497">
        <v>1</v>
      </c>
      <c r="I497">
        <v>141000</v>
      </c>
      <c r="J497">
        <v>14620</v>
      </c>
      <c r="K497">
        <v>1</v>
      </c>
      <c r="N497">
        <v>10779728</v>
      </c>
      <c r="O497">
        <v>1</v>
      </c>
      <c r="P497" t="str">
        <f>VLOOKUP(J497,Notes!$L$31:$M$1650,2,FALSE)</f>
        <v>Accommodation - NZ</v>
      </c>
      <c r="S497" s="186">
        <v>44562</v>
      </c>
      <c r="U497" t="s">
        <v>237</v>
      </c>
      <c r="V497" s="173">
        <v>44595</v>
      </c>
      <c r="Y497">
        <v>0</v>
      </c>
      <c r="AA497">
        <v>0</v>
      </c>
      <c r="AG497">
        <v>0</v>
      </c>
      <c r="AI497" t="s">
        <v>244</v>
      </c>
      <c r="AL497">
        <v>5.85</v>
      </c>
      <c r="AM497">
        <v>5.85</v>
      </c>
      <c r="AN497" t="s">
        <v>238</v>
      </c>
      <c r="AR497" t="s">
        <v>241</v>
      </c>
      <c r="AS497">
        <v>254643</v>
      </c>
      <c r="AT497" t="s">
        <v>262</v>
      </c>
      <c r="AU497" t="s">
        <v>885</v>
      </c>
      <c r="AV497">
        <v>100</v>
      </c>
      <c r="AW497" s="173">
        <v>44595</v>
      </c>
      <c r="AX497" t="s">
        <v>887</v>
      </c>
      <c r="AY497" t="s">
        <v>245</v>
      </c>
    </row>
    <row r="498" spans="1:59" x14ac:dyDescent="0.2">
      <c r="A498">
        <v>8</v>
      </c>
      <c r="B498" s="173">
        <v>44593</v>
      </c>
      <c r="C498" t="s">
        <v>903</v>
      </c>
      <c r="D498" s="177">
        <v>45.91</v>
      </c>
      <c r="E498" t="s">
        <v>242</v>
      </c>
      <c r="F498" t="s">
        <v>243</v>
      </c>
      <c r="G498" t="s">
        <v>774</v>
      </c>
      <c r="H498">
        <v>1</v>
      </c>
      <c r="I498">
        <v>141000</v>
      </c>
      <c r="J498">
        <v>14640</v>
      </c>
      <c r="K498">
        <v>1</v>
      </c>
      <c r="N498">
        <v>10754711</v>
      </c>
      <c r="O498">
        <v>51</v>
      </c>
      <c r="P498" t="str">
        <f>VLOOKUP(J498,Notes!$L$31:$M$1650,2,FALSE)</f>
        <v>Taxi Fares</v>
      </c>
      <c r="Q498">
        <v>3949272</v>
      </c>
      <c r="S498" s="186">
        <v>44577</v>
      </c>
      <c r="U498" t="s">
        <v>237</v>
      </c>
      <c r="V498" s="173">
        <v>44617</v>
      </c>
      <c r="Y498">
        <v>0</v>
      </c>
      <c r="AA498">
        <v>0</v>
      </c>
      <c r="AG498">
        <v>0</v>
      </c>
      <c r="AI498" t="s">
        <v>244</v>
      </c>
      <c r="AL498">
        <v>10</v>
      </c>
      <c r="AM498">
        <v>10</v>
      </c>
      <c r="AN498" t="s">
        <v>238</v>
      </c>
      <c r="AR498" t="s">
        <v>241</v>
      </c>
      <c r="AS498">
        <v>254643</v>
      </c>
      <c r="AT498" t="s">
        <v>262</v>
      </c>
      <c r="AU498" t="s">
        <v>889</v>
      </c>
      <c r="AV498">
        <v>100</v>
      </c>
      <c r="AW498" s="173">
        <v>44617</v>
      </c>
      <c r="AX498" t="s">
        <v>890</v>
      </c>
      <c r="AY498" t="s">
        <v>245</v>
      </c>
    </row>
    <row r="499" spans="1:59" x14ac:dyDescent="0.2">
      <c r="A499">
        <v>8</v>
      </c>
      <c r="B499" s="173">
        <v>44593</v>
      </c>
      <c r="C499" t="s">
        <v>906</v>
      </c>
      <c r="D499" s="177">
        <v>44</v>
      </c>
      <c r="E499" t="s">
        <v>242</v>
      </c>
      <c r="F499" t="s">
        <v>243</v>
      </c>
      <c r="G499" t="s">
        <v>774</v>
      </c>
      <c r="H499">
        <v>1</v>
      </c>
      <c r="I499">
        <v>141000</v>
      </c>
      <c r="J499">
        <v>14640</v>
      </c>
      <c r="K499">
        <v>1</v>
      </c>
      <c r="N499">
        <v>10754711</v>
      </c>
      <c r="O499">
        <v>52</v>
      </c>
      <c r="P499" t="str">
        <f>VLOOKUP(J499,Notes!$L$31:$M$1650,2,FALSE)</f>
        <v>Taxi Fares</v>
      </c>
      <c r="Q499">
        <v>3949272</v>
      </c>
      <c r="S499" s="186">
        <v>44582</v>
      </c>
      <c r="U499" t="s">
        <v>237</v>
      </c>
      <c r="V499" s="173">
        <v>44617</v>
      </c>
      <c r="Y499">
        <v>0</v>
      </c>
      <c r="AA499">
        <v>0</v>
      </c>
      <c r="AG499">
        <v>0</v>
      </c>
      <c r="AI499" t="s">
        <v>244</v>
      </c>
      <c r="AL499">
        <v>10</v>
      </c>
      <c r="AM499">
        <v>10</v>
      </c>
      <c r="AN499" t="s">
        <v>238</v>
      </c>
      <c r="AR499" t="s">
        <v>241</v>
      </c>
      <c r="AS499">
        <v>254643</v>
      </c>
      <c r="AT499" t="s">
        <v>262</v>
      </c>
      <c r="AU499" t="s">
        <v>889</v>
      </c>
      <c r="AV499">
        <v>100</v>
      </c>
      <c r="AW499" s="173">
        <v>44617</v>
      </c>
      <c r="AX499" t="s">
        <v>892</v>
      </c>
      <c r="AY499" t="s">
        <v>245</v>
      </c>
    </row>
    <row r="500" spans="1:59" x14ac:dyDescent="0.2">
      <c r="A500">
        <v>8</v>
      </c>
      <c r="B500" s="173">
        <v>44593</v>
      </c>
      <c r="C500" t="s">
        <v>908</v>
      </c>
      <c r="D500" s="177">
        <v>39.89</v>
      </c>
      <c r="E500" t="s">
        <v>242</v>
      </c>
      <c r="F500" t="s">
        <v>243</v>
      </c>
      <c r="G500" t="s">
        <v>774</v>
      </c>
      <c r="H500">
        <v>1</v>
      </c>
      <c r="I500">
        <v>141000</v>
      </c>
      <c r="J500">
        <v>14640</v>
      </c>
      <c r="K500">
        <v>1</v>
      </c>
      <c r="N500">
        <v>10754711</v>
      </c>
      <c r="O500">
        <v>53</v>
      </c>
      <c r="P500" t="str">
        <f>VLOOKUP(J500,Notes!$L$31:$M$1650,2,FALSE)</f>
        <v>Taxi Fares</v>
      </c>
      <c r="Q500">
        <v>3949272</v>
      </c>
      <c r="S500" s="186">
        <v>44589</v>
      </c>
      <c r="U500" t="s">
        <v>237</v>
      </c>
      <c r="V500" s="173">
        <v>44617</v>
      </c>
      <c r="Y500">
        <v>0</v>
      </c>
      <c r="AA500">
        <v>0</v>
      </c>
      <c r="AG500">
        <v>0</v>
      </c>
      <c r="AI500" t="s">
        <v>244</v>
      </c>
      <c r="AL500">
        <v>231.95</v>
      </c>
      <c r="AM500">
        <v>231.95</v>
      </c>
      <c r="AN500" t="s">
        <v>238</v>
      </c>
      <c r="AR500" t="s">
        <v>241</v>
      </c>
      <c r="AS500">
        <v>254643</v>
      </c>
      <c r="AT500" t="s">
        <v>262</v>
      </c>
      <c r="AU500" t="s">
        <v>889</v>
      </c>
      <c r="AV500">
        <v>100</v>
      </c>
      <c r="AW500" s="173">
        <v>44617</v>
      </c>
      <c r="AX500" t="s">
        <v>894</v>
      </c>
      <c r="AY500" t="s">
        <v>245</v>
      </c>
    </row>
    <row r="501" spans="1:59" x14ac:dyDescent="0.2">
      <c r="A501">
        <v>8</v>
      </c>
      <c r="B501" s="173">
        <v>44593</v>
      </c>
      <c r="C501" t="s">
        <v>910</v>
      </c>
      <c r="D501" s="177">
        <v>34.630000000000003</v>
      </c>
      <c r="E501" t="s">
        <v>242</v>
      </c>
      <c r="F501" t="s">
        <v>243</v>
      </c>
      <c r="G501" t="s">
        <v>774</v>
      </c>
      <c r="H501">
        <v>1</v>
      </c>
      <c r="I501">
        <v>141000</v>
      </c>
      <c r="J501">
        <v>14640</v>
      </c>
      <c r="K501">
        <v>1</v>
      </c>
      <c r="N501">
        <v>10754711</v>
      </c>
      <c r="O501">
        <v>54</v>
      </c>
      <c r="P501" t="str">
        <f>VLOOKUP(J501,Notes!$L$31:$M$1650,2,FALSE)</f>
        <v>Taxi Fares</v>
      </c>
      <c r="Q501">
        <v>3949272</v>
      </c>
      <c r="S501" s="186">
        <v>44589</v>
      </c>
      <c r="U501" t="s">
        <v>237</v>
      </c>
      <c r="V501" s="173">
        <v>44617</v>
      </c>
      <c r="Y501">
        <v>0</v>
      </c>
      <c r="AA501">
        <v>0</v>
      </c>
      <c r="AG501">
        <v>0</v>
      </c>
      <c r="AI501" t="s">
        <v>244</v>
      </c>
      <c r="AL501">
        <v>5.85</v>
      </c>
      <c r="AM501">
        <v>5.85</v>
      </c>
      <c r="AN501" t="s">
        <v>238</v>
      </c>
      <c r="AR501" t="s">
        <v>241</v>
      </c>
      <c r="AS501">
        <v>254643</v>
      </c>
      <c r="AT501" t="s">
        <v>262</v>
      </c>
      <c r="AU501" t="s">
        <v>889</v>
      </c>
      <c r="AV501">
        <v>100</v>
      </c>
      <c r="AW501" s="173">
        <v>44617</v>
      </c>
      <c r="AX501" t="s">
        <v>896</v>
      </c>
      <c r="AY501" t="s">
        <v>245</v>
      </c>
    </row>
    <row r="502" spans="1:59" x14ac:dyDescent="0.2">
      <c r="A502">
        <v>8</v>
      </c>
      <c r="B502" s="173">
        <v>44615</v>
      </c>
      <c r="C502" t="s">
        <v>888</v>
      </c>
      <c r="D502" s="177">
        <v>10</v>
      </c>
      <c r="E502" t="s">
        <v>242</v>
      </c>
      <c r="F502" t="s">
        <v>243</v>
      </c>
      <c r="G502" t="s">
        <v>672</v>
      </c>
      <c r="H502">
        <v>1</v>
      </c>
      <c r="I502">
        <v>141000</v>
      </c>
      <c r="J502">
        <v>14610</v>
      </c>
      <c r="K502">
        <v>1</v>
      </c>
      <c r="N502">
        <v>10784869</v>
      </c>
      <c r="O502">
        <v>743</v>
      </c>
      <c r="P502" t="str">
        <f>VLOOKUP(J502,Notes!$L$31:$M$1650,2,FALSE)</f>
        <v>Airfares - NZ</v>
      </c>
      <c r="Q502">
        <v>3951888</v>
      </c>
      <c r="S502" s="186">
        <v>44602</v>
      </c>
      <c r="U502" t="s">
        <v>237</v>
      </c>
      <c r="V502" s="173">
        <v>44589</v>
      </c>
      <c r="Y502">
        <v>0</v>
      </c>
      <c r="AA502">
        <v>0</v>
      </c>
      <c r="AG502">
        <v>0</v>
      </c>
      <c r="AL502">
        <v>-25.35</v>
      </c>
      <c r="AM502">
        <v>-25.35</v>
      </c>
      <c r="AN502" t="s">
        <v>238</v>
      </c>
      <c r="BG502" t="s">
        <v>239</v>
      </c>
    </row>
    <row r="503" spans="1:59" x14ac:dyDescent="0.2">
      <c r="A503">
        <v>8</v>
      </c>
      <c r="B503" s="173">
        <v>44615</v>
      </c>
      <c r="C503" t="s">
        <v>891</v>
      </c>
      <c r="D503" s="177">
        <v>10</v>
      </c>
      <c r="E503" t="s">
        <v>242</v>
      </c>
      <c r="F503" t="s">
        <v>243</v>
      </c>
      <c r="G503" t="s">
        <v>672</v>
      </c>
      <c r="H503">
        <v>1</v>
      </c>
      <c r="I503">
        <v>141000</v>
      </c>
      <c r="J503">
        <v>14610</v>
      </c>
      <c r="K503">
        <v>1</v>
      </c>
      <c r="N503">
        <v>10784869</v>
      </c>
      <c r="O503">
        <v>744</v>
      </c>
      <c r="P503" t="str">
        <f>VLOOKUP(J503,Notes!$L$31:$M$1650,2,FALSE)</f>
        <v>Airfares - NZ</v>
      </c>
      <c r="Q503">
        <v>3951888</v>
      </c>
      <c r="S503" s="186">
        <v>44602</v>
      </c>
      <c r="U503" t="s">
        <v>237</v>
      </c>
      <c r="V503" s="173">
        <v>44617</v>
      </c>
      <c r="Y503">
        <v>0</v>
      </c>
      <c r="AA503">
        <v>0</v>
      </c>
      <c r="AG503">
        <v>0</v>
      </c>
      <c r="AI503" t="s">
        <v>898</v>
      </c>
      <c r="AL503">
        <v>345.6</v>
      </c>
      <c r="AM503">
        <v>345.6</v>
      </c>
      <c r="AN503" t="s">
        <v>238</v>
      </c>
      <c r="AR503" t="s">
        <v>241</v>
      </c>
      <c r="AS503">
        <v>254643</v>
      </c>
      <c r="AT503" t="s">
        <v>262</v>
      </c>
      <c r="AU503" t="s">
        <v>889</v>
      </c>
      <c r="AV503">
        <v>100</v>
      </c>
      <c r="AW503" s="173">
        <v>44617</v>
      </c>
      <c r="AX503" t="s">
        <v>899</v>
      </c>
      <c r="AY503" t="s">
        <v>245</v>
      </c>
    </row>
    <row r="504" spans="1:59" x14ac:dyDescent="0.2">
      <c r="A504">
        <v>8</v>
      </c>
      <c r="B504" s="173">
        <v>44615</v>
      </c>
      <c r="C504" t="s">
        <v>891</v>
      </c>
      <c r="D504" s="177">
        <v>5.5</v>
      </c>
      <c r="E504" t="s">
        <v>242</v>
      </c>
      <c r="F504" t="s">
        <v>243</v>
      </c>
      <c r="G504" t="s">
        <v>672</v>
      </c>
      <c r="H504">
        <v>1</v>
      </c>
      <c r="I504">
        <v>141000</v>
      </c>
      <c r="J504">
        <v>14620</v>
      </c>
      <c r="K504">
        <v>1</v>
      </c>
      <c r="N504">
        <v>10784869</v>
      </c>
      <c r="O504">
        <v>747</v>
      </c>
      <c r="P504" t="str">
        <f>VLOOKUP(J504,Notes!$L$31:$M$1650,2,FALSE)</f>
        <v>Accommodation - NZ</v>
      </c>
      <c r="Q504">
        <v>3951888</v>
      </c>
      <c r="S504" s="186">
        <v>44602</v>
      </c>
      <c r="U504" t="s">
        <v>237</v>
      </c>
      <c r="V504" s="173">
        <v>44617</v>
      </c>
      <c r="Y504">
        <v>0</v>
      </c>
      <c r="AA504">
        <v>0</v>
      </c>
      <c r="AG504">
        <v>0</v>
      </c>
      <c r="AI504" t="s">
        <v>244</v>
      </c>
      <c r="AL504">
        <v>5.5</v>
      </c>
      <c r="AM504">
        <v>5.5</v>
      </c>
      <c r="AN504" t="s">
        <v>238</v>
      </c>
      <c r="AR504" t="s">
        <v>241</v>
      </c>
      <c r="AS504">
        <v>254643</v>
      </c>
      <c r="AT504" t="s">
        <v>262</v>
      </c>
      <c r="AU504" t="s">
        <v>889</v>
      </c>
      <c r="AV504">
        <v>100</v>
      </c>
      <c r="AW504" s="173">
        <v>44617</v>
      </c>
      <c r="AX504" t="s">
        <v>900</v>
      </c>
      <c r="AY504" t="s">
        <v>245</v>
      </c>
    </row>
    <row r="505" spans="1:59" x14ac:dyDescent="0.2">
      <c r="A505">
        <v>8</v>
      </c>
      <c r="B505" s="173">
        <v>44593</v>
      </c>
      <c r="C505" t="s">
        <v>884</v>
      </c>
      <c r="D505" s="177">
        <v>254.4</v>
      </c>
      <c r="E505" t="s">
        <v>242</v>
      </c>
      <c r="F505" t="s">
        <v>243</v>
      </c>
      <c r="G505" t="s">
        <v>672</v>
      </c>
      <c r="H505">
        <v>1</v>
      </c>
      <c r="I505">
        <v>141000</v>
      </c>
      <c r="J505">
        <v>14610</v>
      </c>
      <c r="K505">
        <v>1</v>
      </c>
      <c r="N505">
        <v>10717039</v>
      </c>
      <c r="O505">
        <v>703</v>
      </c>
      <c r="P505" t="str">
        <f>VLOOKUP(J505,Notes!$L$31:$M$1650,2,FALSE)</f>
        <v>Airfares - NZ</v>
      </c>
      <c r="Q505">
        <v>3945962</v>
      </c>
      <c r="S505" s="186">
        <v>44614</v>
      </c>
      <c r="U505" t="s">
        <v>237</v>
      </c>
      <c r="V505" s="173">
        <v>44616</v>
      </c>
      <c r="Y505">
        <v>0</v>
      </c>
      <c r="AA505">
        <v>0</v>
      </c>
      <c r="AG505">
        <v>0</v>
      </c>
      <c r="AL505">
        <v>25.72</v>
      </c>
      <c r="AM505">
        <v>25.72</v>
      </c>
      <c r="AN505" t="s">
        <v>238</v>
      </c>
      <c r="BG505" t="s">
        <v>239</v>
      </c>
    </row>
    <row r="506" spans="1:59" x14ac:dyDescent="0.2">
      <c r="A506">
        <v>8</v>
      </c>
      <c r="B506" s="173">
        <v>44593</v>
      </c>
      <c r="C506" t="s">
        <v>886</v>
      </c>
      <c r="D506" s="177">
        <v>5.85</v>
      </c>
      <c r="E506" t="s">
        <v>242</v>
      </c>
      <c r="F506" t="s">
        <v>243</v>
      </c>
      <c r="G506" t="s">
        <v>672</v>
      </c>
      <c r="H506">
        <v>1</v>
      </c>
      <c r="I506">
        <v>141000</v>
      </c>
      <c r="J506">
        <v>14610</v>
      </c>
      <c r="K506">
        <v>1</v>
      </c>
      <c r="N506">
        <v>10717039</v>
      </c>
      <c r="O506">
        <v>704</v>
      </c>
      <c r="P506" t="str">
        <f>VLOOKUP(J506,Notes!$L$31:$M$1650,2,FALSE)</f>
        <v>Airfares - NZ</v>
      </c>
      <c r="Q506">
        <v>3945962</v>
      </c>
      <c r="S506" s="186">
        <v>44614</v>
      </c>
      <c r="U506" t="s">
        <v>237</v>
      </c>
      <c r="V506" s="173">
        <v>44589</v>
      </c>
      <c r="Y506">
        <v>0</v>
      </c>
      <c r="AA506">
        <v>0</v>
      </c>
      <c r="AG506">
        <v>0</v>
      </c>
      <c r="AL506">
        <v>-13.1</v>
      </c>
      <c r="AM506">
        <v>-13.1</v>
      </c>
      <c r="AN506" t="s">
        <v>238</v>
      </c>
      <c r="BG506" t="s">
        <v>239</v>
      </c>
    </row>
    <row r="507" spans="1:59" x14ac:dyDescent="0.2">
      <c r="A507">
        <v>8</v>
      </c>
      <c r="B507" s="173">
        <v>44615</v>
      </c>
      <c r="C507" t="s">
        <v>897</v>
      </c>
      <c r="D507" s="177">
        <v>345.6</v>
      </c>
      <c r="E507" t="s">
        <v>242</v>
      </c>
      <c r="F507" t="s">
        <v>243</v>
      </c>
      <c r="G507" t="s">
        <v>672</v>
      </c>
      <c r="H507">
        <v>1</v>
      </c>
      <c r="I507">
        <v>141000</v>
      </c>
      <c r="J507">
        <v>14620</v>
      </c>
      <c r="K507">
        <v>1</v>
      </c>
      <c r="N507">
        <v>10784869</v>
      </c>
      <c r="O507">
        <v>11</v>
      </c>
      <c r="P507" t="str">
        <f>VLOOKUP(J507,Notes!$L$31:$M$1650,2,FALSE)</f>
        <v>Accommodation - NZ</v>
      </c>
      <c r="Q507">
        <v>3951888</v>
      </c>
      <c r="S507" s="186">
        <v>44614</v>
      </c>
      <c r="U507" t="s">
        <v>237</v>
      </c>
      <c r="V507" s="173">
        <v>44589</v>
      </c>
      <c r="Y507">
        <v>0</v>
      </c>
      <c r="AA507">
        <v>0</v>
      </c>
      <c r="AG507">
        <v>0</v>
      </c>
      <c r="AL507">
        <v>-46.49</v>
      </c>
      <c r="AM507">
        <v>-46.49</v>
      </c>
      <c r="AN507" t="s">
        <v>238</v>
      </c>
      <c r="BG507" t="s">
        <v>239</v>
      </c>
    </row>
    <row r="508" spans="1:59" x14ac:dyDescent="0.2">
      <c r="A508">
        <v>8</v>
      </c>
      <c r="B508" s="173">
        <v>44615</v>
      </c>
      <c r="C508" t="s">
        <v>893</v>
      </c>
      <c r="D508" s="177">
        <v>231.95</v>
      </c>
      <c r="E508" t="s">
        <v>242</v>
      </c>
      <c r="F508" t="s">
        <v>243</v>
      </c>
      <c r="G508" t="s">
        <v>672</v>
      </c>
      <c r="H508">
        <v>1</v>
      </c>
      <c r="I508">
        <v>141000</v>
      </c>
      <c r="J508">
        <v>14610</v>
      </c>
      <c r="K508">
        <v>1</v>
      </c>
      <c r="N508">
        <v>10784869</v>
      </c>
      <c r="O508">
        <v>745</v>
      </c>
      <c r="P508" t="str">
        <f>VLOOKUP(J508,Notes!$L$31:$M$1650,2,FALSE)</f>
        <v>Airfares - NZ</v>
      </c>
      <c r="Q508">
        <v>3951888</v>
      </c>
      <c r="S508" s="186">
        <v>44616</v>
      </c>
      <c r="U508" t="s">
        <v>237</v>
      </c>
      <c r="V508" s="173">
        <v>44589</v>
      </c>
      <c r="Y508">
        <v>0</v>
      </c>
      <c r="AA508">
        <v>0</v>
      </c>
      <c r="AG508">
        <v>0</v>
      </c>
      <c r="AL508">
        <v>-37.590000000000003</v>
      </c>
      <c r="AM508">
        <v>-37.590000000000003</v>
      </c>
      <c r="AN508" t="s">
        <v>238</v>
      </c>
      <c r="BG508" t="s">
        <v>239</v>
      </c>
    </row>
    <row r="509" spans="1:59" x14ac:dyDescent="0.2">
      <c r="A509">
        <v>8</v>
      </c>
      <c r="B509" s="173">
        <v>44615</v>
      </c>
      <c r="C509" t="s">
        <v>895</v>
      </c>
      <c r="D509" s="177">
        <v>5.85</v>
      </c>
      <c r="E509" t="s">
        <v>242</v>
      </c>
      <c r="F509" t="s">
        <v>243</v>
      </c>
      <c r="G509" t="s">
        <v>672</v>
      </c>
      <c r="H509">
        <v>1</v>
      </c>
      <c r="I509">
        <v>141000</v>
      </c>
      <c r="J509">
        <v>14610</v>
      </c>
      <c r="K509">
        <v>1</v>
      </c>
      <c r="N509">
        <v>10784869</v>
      </c>
      <c r="O509">
        <v>746</v>
      </c>
      <c r="P509" t="str">
        <f>VLOOKUP(J509,Notes!$L$31:$M$1650,2,FALSE)</f>
        <v>Airfares - NZ</v>
      </c>
      <c r="Q509">
        <v>3951888</v>
      </c>
      <c r="S509" s="186">
        <v>44616</v>
      </c>
      <c r="U509" t="s">
        <v>237</v>
      </c>
      <c r="V509" s="173">
        <v>44608</v>
      </c>
      <c r="Y509">
        <v>1</v>
      </c>
      <c r="Z509" t="s">
        <v>715</v>
      </c>
      <c r="AA509">
        <v>0</v>
      </c>
      <c r="AG509">
        <v>0</v>
      </c>
      <c r="AI509" t="s">
        <v>244</v>
      </c>
      <c r="AL509">
        <v>45.91</v>
      </c>
      <c r="AM509">
        <v>45.91</v>
      </c>
      <c r="AN509" t="s">
        <v>238</v>
      </c>
      <c r="AR509" t="s">
        <v>241</v>
      </c>
      <c r="AS509">
        <v>43325</v>
      </c>
      <c r="AT509" t="s">
        <v>904</v>
      </c>
      <c r="AU509">
        <v>437493622</v>
      </c>
      <c r="AV509">
        <v>100</v>
      </c>
      <c r="AW509" s="173">
        <v>44608</v>
      </c>
      <c r="AX509" t="s">
        <v>905</v>
      </c>
      <c r="AY509" t="s">
        <v>245</v>
      </c>
    </row>
    <row r="510" spans="1:59" x14ac:dyDescent="0.2">
      <c r="A510">
        <v>8</v>
      </c>
      <c r="B510" s="173">
        <v>44593</v>
      </c>
      <c r="C510" t="s">
        <v>856</v>
      </c>
      <c r="D510" s="199">
        <v>-25.35</v>
      </c>
      <c r="E510" t="s">
        <v>236</v>
      </c>
      <c r="F510">
        <v>5146</v>
      </c>
      <c r="G510" t="s">
        <v>672</v>
      </c>
      <c r="H510">
        <v>1</v>
      </c>
      <c r="I510">
        <v>141000</v>
      </c>
      <c r="J510">
        <v>14620</v>
      </c>
      <c r="K510">
        <v>1</v>
      </c>
      <c r="N510">
        <v>10702987</v>
      </c>
      <c r="O510">
        <v>1047</v>
      </c>
      <c r="P510" t="str">
        <f>VLOOKUP(J510,Notes!$L$31:$M$1650,2,FALSE)</f>
        <v>Accommodation - NZ</v>
      </c>
      <c r="U510" t="s">
        <v>237</v>
      </c>
      <c r="V510" s="173">
        <v>44608</v>
      </c>
      <c r="Y510">
        <v>1</v>
      </c>
      <c r="Z510" t="s">
        <v>715</v>
      </c>
      <c r="AA510">
        <v>0</v>
      </c>
      <c r="AG510">
        <v>0</v>
      </c>
      <c r="AI510" t="s">
        <v>244</v>
      </c>
      <c r="AL510">
        <v>44</v>
      </c>
      <c r="AM510">
        <v>44</v>
      </c>
      <c r="AN510" t="s">
        <v>238</v>
      </c>
      <c r="AR510" t="s">
        <v>241</v>
      </c>
      <c r="AS510">
        <v>43325</v>
      </c>
      <c r="AT510" t="s">
        <v>904</v>
      </c>
      <c r="AU510">
        <v>437493622</v>
      </c>
      <c r="AV510">
        <v>100</v>
      </c>
      <c r="AW510" s="173">
        <v>44608</v>
      </c>
      <c r="AX510" t="s">
        <v>907</v>
      </c>
      <c r="AY510" t="s">
        <v>245</v>
      </c>
    </row>
    <row r="511" spans="1:59" x14ac:dyDescent="0.2">
      <c r="A511">
        <v>8</v>
      </c>
      <c r="B511" s="173">
        <v>44593</v>
      </c>
      <c r="C511" t="s">
        <v>860</v>
      </c>
      <c r="D511" s="199">
        <v>-13.1</v>
      </c>
      <c r="E511" t="s">
        <v>236</v>
      </c>
      <c r="F511">
        <v>5141</v>
      </c>
      <c r="G511" t="s">
        <v>672</v>
      </c>
      <c r="H511">
        <v>1</v>
      </c>
      <c r="I511">
        <v>141000</v>
      </c>
      <c r="J511">
        <v>14640</v>
      </c>
      <c r="K511">
        <v>1</v>
      </c>
      <c r="N511">
        <v>10702238</v>
      </c>
      <c r="O511">
        <v>111</v>
      </c>
      <c r="P511" t="str">
        <f>VLOOKUP(J511,Notes!$L$31:$M$1650,2,FALSE)</f>
        <v>Taxi Fares</v>
      </c>
      <c r="U511" t="s">
        <v>237</v>
      </c>
      <c r="V511" s="173">
        <v>44608</v>
      </c>
      <c r="Y511">
        <v>1</v>
      </c>
      <c r="Z511" t="s">
        <v>715</v>
      </c>
      <c r="AA511">
        <v>0</v>
      </c>
      <c r="AG511">
        <v>0</v>
      </c>
      <c r="AI511" t="s">
        <v>244</v>
      </c>
      <c r="AL511">
        <v>39.89</v>
      </c>
      <c r="AM511">
        <v>39.89</v>
      </c>
      <c r="AN511" t="s">
        <v>238</v>
      </c>
      <c r="AR511" t="s">
        <v>241</v>
      </c>
      <c r="AS511">
        <v>43325</v>
      </c>
      <c r="AT511" t="s">
        <v>904</v>
      </c>
      <c r="AU511">
        <v>437493622</v>
      </c>
      <c r="AV511">
        <v>100</v>
      </c>
      <c r="AW511" s="173">
        <v>44608</v>
      </c>
      <c r="AX511" t="s">
        <v>909</v>
      </c>
      <c r="AY511" t="s">
        <v>245</v>
      </c>
    </row>
    <row r="512" spans="1:59" x14ac:dyDescent="0.2">
      <c r="A512">
        <v>8</v>
      </c>
      <c r="B512" s="173">
        <v>44593</v>
      </c>
      <c r="C512" t="s">
        <v>860</v>
      </c>
      <c r="D512" s="199">
        <v>-46.49</v>
      </c>
      <c r="E512" t="s">
        <v>236</v>
      </c>
      <c r="F512">
        <v>5141</v>
      </c>
      <c r="G512" t="s">
        <v>672</v>
      </c>
      <c r="H512">
        <v>1</v>
      </c>
      <c r="I512">
        <v>141000</v>
      </c>
      <c r="J512">
        <v>14640</v>
      </c>
      <c r="K512">
        <v>1</v>
      </c>
      <c r="N512">
        <v>10702238</v>
      </c>
      <c r="O512">
        <v>233</v>
      </c>
      <c r="P512" t="str">
        <f>VLOOKUP(J512,Notes!$L$31:$M$1650,2,FALSE)</f>
        <v>Taxi Fares</v>
      </c>
      <c r="U512" t="s">
        <v>237</v>
      </c>
      <c r="V512" s="173">
        <v>44608</v>
      </c>
      <c r="Y512">
        <v>1</v>
      </c>
      <c r="Z512" t="s">
        <v>715</v>
      </c>
      <c r="AA512">
        <v>0</v>
      </c>
      <c r="AG512">
        <v>0</v>
      </c>
      <c r="AI512" t="s">
        <v>244</v>
      </c>
      <c r="AL512">
        <v>34.630000000000003</v>
      </c>
      <c r="AM512">
        <v>34.630000000000003</v>
      </c>
      <c r="AN512" t="s">
        <v>238</v>
      </c>
      <c r="AR512" t="s">
        <v>241</v>
      </c>
      <c r="AS512">
        <v>43325</v>
      </c>
      <c r="AT512" t="s">
        <v>904</v>
      </c>
      <c r="AU512">
        <v>437493622</v>
      </c>
      <c r="AV512">
        <v>100</v>
      </c>
      <c r="AW512" s="173">
        <v>44608</v>
      </c>
      <c r="AX512" t="s">
        <v>911</v>
      </c>
      <c r="AY512" t="s">
        <v>245</v>
      </c>
    </row>
    <row r="513" spans="1:59" x14ac:dyDescent="0.2">
      <c r="A513">
        <v>8</v>
      </c>
      <c r="B513" s="173">
        <v>44593</v>
      </c>
      <c r="C513" t="s">
        <v>860</v>
      </c>
      <c r="D513" s="199">
        <v>-37.590000000000003</v>
      </c>
      <c r="E513" t="s">
        <v>236</v>
      </c>
      <c r="F513">
        <v>5141</v>
      </c>
      <c r="G513" t="s">
        <v>672</v>
      </c>
      <c r="H513">
        <v>1</v>
      </c>
      <c r="I513">
        <v>141000</v>
      </c>
      <c r="J513">
        <v>14640</v>
      </c>
      <c r="K513">
        <v>1</v>
      </c>
      <c r="N513">
        <v>10702238</v>
      </c>
      <c r="O513">
        <v>305</v>
      </c>
      <c r="P513" t="str">
        <f>VLOOKUP(J513,Notes!$L$31:$M$1650,2,FALSE)</f>
        <v>Taxi Fares</v>
      </c>
      <c r="U513" t="s">
        <v>237</v>
      </c>
      <c r="V513" s="173">
        <v>44607</v>
      </c>
      <c r="Y513">
        <v>0</v>
      </c>
      <c r="AA513">
        <v>0</v>
      </c>
      <c r="AG513">
        <v>0</v>
      </c>
      <c r="AL513">
        <v>-46.49</v>
      </c>
      <c r="AM513">
        <v>-46.49</v>
      </c>
      <c r="AN513" t="s">
        <v>238</v>
      </c>
      <c r="BG513" t="s">
        <v>239</v>
      </c>
    </row>
    <row r="514" spans="1:59" x14ac:dyDescent="0.2">
      <c r="A514">
        <v>8</v>
      </c>
      <c r="B514" s="173">
        <v>44616</v>
      </c>
      <c r="C514" t="s">
        <v>912</v>
      </c>
      <c r="D514" s="199">
        <v>45.91</v>
      </c>
      <c r="E514" t="s">
        <v>236</v>
      </c>
      <c r="F514">
        <v>5171</v>
      </c>
      <c r="G514" t="s">
        <v>672</v>
      </c>
      <c r="H514">
        <v>1</v>
      </c>
      <c r="I514">
        <v>141000</v>
      </c>
      <c r="J514">
        <v>14640</v>
      </c>
      <c r="K514">
        <v>1</v>
      </c>
      <c r="N514">
        <v>10779182</v>
      </c>
      <c r="O514">
        <v>120</v>
      </c>
      <c r="P514" t="str">
        <f>VLOOKUP(J514,Notes!$L$31:$M$1650,2,FALSE)</f>
        <v>Taxi Fares</v>
      </c>
      <c r="U514" t="s">
        <v>237</v>
      </c>
      <c r="V514" s="173">
        <v>44616</v>
      </c>
      <c r="Y514">
        <v>0</v>
      </c>
      <c r="AA514">
        <v>0</v>
      </c>
      <c r="AG514">
        <v>0</v>
      </c>
      <c r="AL514">
        <v>45.91</v>
      </c>
      <c r="AM514">
        <v>45.91</v>
      </c>
      <c r="AN514" t="s">
        <v>238</v>
      </c>
      <c r="BG514" t="s">
        <v>239</v>
      </c>
    </row>
    <row r="515" spans="1:59" x14ac:dyDescent="0.2">
      <c r="A515">
        <v>8</v>
      </c>
      <c r="B515" s="173">
        <v>44616</v>
      </c>
      <c r="C515" t="s">
        <v>912</v>
      </c>
      <c r="D515" s="199">
        <v>44</v>
      </c>
      <c r="E515" t="s">
        <v>236</v>
      </c>
      <c r="F515">
        <v>5171</v>
      </c>
      <c r="G515" t="s">
        <v>672</v>
      </c>
      <c r="H515">
        <v>1</v>
      </c>
      <c r="I515">
        <v>141000</v>
      </c>
      <c r="J515">
        <v>14640</v>
      </c>
      <c r="K515">
        <v>1</v>
      </c>
      <c r="N515">
        <v>10779182</v>
      </c>
      <c r="O515">
        <v>214</v>
      </c>
      <c r="P515" t="str">
        <f>VLOOKUP(J515,Notes!$L$31:$M$1650,2,FALSE)</f>
        <v>Taxi Fares</v>
      </c>
      <c r="U515" t="s">
        <v>237</v>
      </c>
      <c r="V515" s="173">
        <v>44616</v>
      </c>
      <c r="Y515">
        <v>0</v>
      </c>
      <c r="AA515">
        <v>0</v>
      </c>
      <c r="AG515">
        <v>0</v>
      </c>
      <c r="AL515">
        <v>44</v>
      </c>
      <c r="AM515">
        <v>44</v>
      </c>
      <c r="AN515" t="s">
        <v>238</v>
      </c>
      <c r="BG515" t="s">
        <v>239</v>
      </c>
    </row>
    <row r="516" spans="1:59" x14ac:dyDescent="0.2">
      <c r="A516">
        <v>8</v>
      </c>
      <c r="B516" s="173">
        <v>44616</v>
      </c>
      <c r="C516" t="s">
        <v>912</v>
      </c>
      <c r="D516" s="199">
        <v>39.89</v>
      </c>
      <c r="E516" t="s">
        <v>236</v>
      </c>
      <c r="F516">
        <v>5171</v>
      </c>
      <c r="G516" t="s">
        <v>672</v>
      </c>
      <c r="H516">
        <v>1</v>
      </c>
      <c r="I516">
        <v>141000</v>
      </c>
      <c r="J516">
        <v>14640</v>
      </c>
      <c r="K516">
        <v>1</v>
      </c>
      <c r="N516">
        <v>10779182</v>
      </c>
      <c r="O516">
        <v>261</v>
      </c>
      <c r="P516" t="str">
        <f>VLOOKUP(J516,Notes!$L$31:$M$1650,2,FALSE)</f>
        <v>Taxi Fares</v>
      </c>
      <c r="U516" t="s">
        <v>237</v>
      </c>
      <c r="V516" s="173">
        <v>44616</v>
      </c>
      <c r="Y516">
        <v>0</v>
      </c>
      <c r="AA516">
        <v>0</v>
      </c>
      <c r="AG516">
        <v>0</v>
      </c>
      <c r="AL516">
        <v>39.89</v>
      </c>
      <c r="AM516">
        <v>39.89</v>
      </c>
      <c r="AN516" t="s">
        <v>238</v>
      </c>
      <c r="BG516" t="s">
        <v>239</v>
      </c>
    </row>
    <row r="517" spans="1:59" x14ac:dyDescent="0.2">
      <c r="A517">
        <v>8</v>
      </c>
      <c r="B517" s="173">
        <v>44616</v>
      </c>
      <c r="C517" t="s">
        <v>912</v>
      </c>
      <c r="D517" s="199">
        <v>34.630000000000003</v>
      </c>
      <c r="E517" t="s">
        <v>236</v>
      </c>
      <c r="F517">
        <v>5171</v>
      </c>
      <c r="G517" t="s">
        <v>672</v>
      </c>
      <c r="H517">
        <v>1</v>
      </c>
      <c r="I517">
        <v>141000</v>
      </c>
      <c r="J517">
        <v>14640</v>
      </c>
      <c r="K517">
        <v>1</v>
      </c>
      <c r="N517">
        <v>10779182</v>
      </c>
      <c r="O517">
        <v>262</v>
      </c>
      <c r="P517" t="str">
        <f>VLOOKUP(J517,Notes!$L$31:$M$1650,2,FALSE)</f>
        <v>Taxi Fares</v>
      </c>
      <c r="U517" t="s">
        <v>237</v>
      </c>
      <c r="V517" s="173">
        <v>44616</v>
      </c>
      <c r="Y517">
        <v>0</v>
      </c>
      <c r="AA517">
        <v>0</v>
      </c>
      <c r="AG517">
        <v>0</v>
      </c>
      <c r="AL517">
        <v>34.630000000000003</v>
      </c>
      <c r="AM517">
        <v>34.630000000000003</v>
      </c>
      <c r="AN517" t="s">
        <v>238</v>
      </c>
      <c r="BG517" t="s">
        <v>239</v>
      </c>
    </row>
    <row r="518" spans="1:59" x14ac:dyDescent="0.2">
      <c r="A518">
        <v>9</v>
      </c>
      <c r="B518" s="173">
        <v>44621</v>
      </c>
      <c r="C518" t="s">
        <v>880</v>
      </c>
      <c r="D518" s="177">
        <v>-22.49</v>
      </c>
      <c r="E518" t="s">
        <v>236</v>
      </c>
      <c r="F518">
        <v>5158</v>
      </c>
      <c r="G518" t="s">
        <v>672</v>
      </c>
      <c r="H518">
        <v>1</v>
      </c>
      <c r="I518">
        <v>141000</v>
      </c>
      <c r="J518">
        <v>14016</v>
      </c>
      <c r="K518">
        <v>1</v>
      </c>
      <c r="N518">
        <v>10740640</v>
      </c>
      <c r="O518">
        <v>1532</v>
      </c>
      <c r="P518" t="str">
        <f>VLOOKUP(J518,Notes!$L$31:$M$1650,2,FALSE)</f>
        <v>Phone - Cellular (All Costs)</v>
      </c>
      <c r="U518" t="s">
        <v>237</v>
      </c>
      <c r="V518" s="173">
        <v>44603</v>
      </c>
      <c r="Y518">
        <v>0</v>
      </c>
      <c r="AA518">
        <v>0</v>
      </c>
      <c r="AG518">
        <v>0</v>
      </c>
      <c r="AL518">
        <v>-22.49</v>
      </c>
      <c r="AM518">
        <v>-22.49</v>
      </c>
      <c r="AN518" t="s">
        <v>238</v>
      </c>
      <c r="BG518" t="s">
        <v>239</v>
      </c>
    </row>
    <row r="519" spans="1:59" x14ac:dyDescent="0.2">
      <c r="A519">
        <v>9</v>
      </c>
      <c r="B519" s="173">
        <v>44621</v>
      </c>
      <c r="C519" t="s">
        <v>881</v>
      </c>
      <c r="D519" s="177">
        <v>-10</v>
      </c>
      <c r="E519" t="s">
        <v>236</v>
      </c>
      <c r="F519">
        <v>5158</v>
      </c>
      <c r="G519" t="s">
        <v>672</v>
      </c>
      <c r="H519">
        <v>1</v>
      </c>
      <c r="I519">
        <v>141000</v>
      </c>
      <c r="J519">
        <v>14016</v>
      </c>
      <c r="K519">
        <v>1</v>
      </c>
      <c r="N519">
        <v>10740640</v>
      </c>
      <c r="O519">
        <v>3688</v>
      </c>
      <c r="P519" t="str">
        <f>VLOOKUP(J519,Notes!$L$31:$M$1650,2,FALSE)</f>
        <v>Phone - Cellular (All Costs)</v>
      </c>
      <c r="U519" t="s">
        <v>237</v>
      </c>
      <c r="V519" s="173">
        <v>44603</v>
      </c>
      <c r="Y519">
        <v>0</v>
      </c>
      <c r="AA519">
        <v>0</v>
      </c>
      <c r="AG519">
        <v>0</v>
      </c>
      <c r="AL519">
        <v>-10</v>
      </c>
      <c r="AM519">
        <v>-10</v>
      </c>
      <c r="AN519" t="s">
        <v>238</v>
      </c>
      <c r="BG519" t="s">
        <v>239</v>
      </c>
    </row>
    <row r="520" spans="1:59" x14ac:dyDescent="0.2">
      <c r="A520">
        <v>9</v>
      </c>
      <c r="B520" s="173">
        <v>44621</v>
      </c>
      <c r="C520" t="s">
        <v>882</v>
      </c>
      <c r="D520" s="177">
        <v>-10</v>
      </c>
      <c r="E520" t="s">
        <v>236</v>
      </c>
      <c r="F520">
        <v>5158</v>
      </c>
      <c r="G520" t="s">
        <v>672</v>
      </c>
      <c r="H520">
        <v>1</v>
      </c>
      <c r="I520">
        <v>141000</v>
      </c>
      <c r="J520">
        <v>14016</v>
      </c>
      <c r="K520">
        <v>1</v>
      </c>
      <c r="N520">
        <v>10740640</v>
      </c>
      <c r="O520">
        <v>3927</v>
      </c>
      <c r="P520" t="str">
        <f>VLOOKUP(J520,Notes!$L$31:$M$1650,2,FALSE)</f>
        <v>Phone - Cellular (All Costs)</v>
      </c>
      <c r="U520" t="s">
        <v>237</v>
      </c>
      <c r="V520" s="173">
        <v>44603</v>
      </c>
      <c r="Y520">
        <v>0</v>
      </c>
      <c r="AA520">
        <v>0</v>
      </c>
      <c r="AG520">
        <v>0</v>
      </c>
      <c r="AL520">
        <v>-10</v>
      </c>
      <c r="AM520">
        <v>-10</v>
      </c>
      <c r="AN520" t="s">
        <v>238</v>
      </c>
      <c r="BG520" t="s">
        <v>239</v>
      </c>
    </row>
    <row r="521" spans="1:59" x14ac:dyDescent="0.2">
      <c r="A521">
        <v>9</v>
      </c>
      <c r="B521" s="173">
        <v>44621</v>
      </c>
      <c r="C521" t="s">
        <v>883</v>
      </c>
      <c r="D521" s="177">
        <v>-10</v>
      </c>
      <c r="E521" t="s">
        <v>236</v>
      </c>
      <c r="F521">
        <v>5158</v>
      </c>
      <c r="G521" t="s">
        <v>672</v>
      </c>
      <c r="H521">
        <v>1</v>
      </c>
      <c r="I521">
        <v>141000</v>
      </c>
      <c r="J521">
        <v>14016</v>
      </c>
      <c r="K521">
        <v>1</v>
      </c>
      <c r="N521">
        <v>10740640</v>
      </c>
      <c r="O521">
        <v>4274</v>
      </c>
      <c r="P521" t="str">
        <f>VLOOKUP(J521,Notes!$L$31:$M$1650,2,FALSE)</f>
        <v>Phone - Cellular (All Costs)</v>
      </c>
      <c r="U521" t="s">
        <v>237</v>
      </c>
      <c r="V521" s="173">
        <v>44603</v>
      </c>
      <c r="Y521">
        <v>0</v>
      </c>
      <c r="AA521">
        <v>0</v>
      </c>
      <c r="AG521">
        <v>0</v>
      </c>
      <c r="AL521">
        <v>-10</v>
      </c>
      <c r="AM521">
        <v>-10</v>
      </c>
      <c r="AN521" t="s">
        <v>238</v>
      </c>
      <c r="BG521" t="s">
        <v>239</v>
      </c>
    </row>
    <row r="522" spans="1:59" x14ac:dyDescent="0.2">
      <c r="A522">
        <v>9</v>
      </c>
      <c r="B522" s="173">
        <v>44636</v>
      </c>
      <c r="C522" t="s">
        <v>913</v>
      </c>
      <c r="D522" s="177">
        <v>22.56</v>
      </c>
      <c r="E522" t="s">
        <v>240</v>
      </c>
      <c r="F522">
        <v>5215</v>
      </c>
      <c r="G522" t="s">
        <v>672</v>
      </c>
      <c r="H522">
        <v>1</v>
      </c>
      <c r="I522">
        <v>141000</v>
      </c>
      <c r="J522">
        <v>14016</v>
      </c>
      <c r="K522">
        <v>1</v>
      </c>
      <c r="N522">
        <v>10839505</v>
      </c>
      <c r="O522">
        <v>1530</v>
      </c>
      <c r="P522" t="str">
        <f>VLOOKUP(J522,Notes!$L$31:$M$1650,2,FALSE)</f>
        <v>Phone - Cellular (All Costs)</v>
      </c>
      <c r="U522" t="s">
        <v>237</v>
      </c>
      <c r="V522" s="173">
        <v>44636</v>
      </c>
      <c r="Y522">
        <v>0</v>
      </c>
      <c r="AA522">
        <v>0</v>
      </c>
      <c r="AG522">
        <v>0</v>
      </c>
      <c r="AL522">
        <v>22.56</v>
      </c>
      <c r="AM522">
        <v>22.56</v>
      </c>
      <c r="AN522" t="s">
        <v>238</v>
      </c>
      <c r="BG522" t="s">
        <v>239</v>
      </c>
    </row>
    <row r="523" spans="1:59" x14ac:dyDescent="0.2">
      <c r="A523">
        <v>9</v>
      </c>
      <c r="B523" s="173">
        <v>44636</v>
      </c>
      <c r="C523" t="s">
        <v>914</v>
      </c>
      <c r="D523" s="177">
        <v>10</v>
      </c>
      <c r="E523" t="s">
        <v>240</v>
      </c>
      <c r="F523">
        <v>5215</v>
      </c>
      <c r="G523" t="s">
        <v>672</v>
      </c>
      <c r="H523">
        <v>1</v>
      </c>
      <c r="I523">
        <v>141000</v>
      </c>
      <c r="J523">
        <v>14016</v>
      </c>
      <c r="K523">
        <v>1</v>
      </c>
      <c r="N523">
        <v>10839505</v>
      </c>
      <c r="O523">
        <v>3748</v>
      </c>
      <c r="P523" t="str">
        <f>VLOOKUP(J523,Notes!$L$31:$M$1650,2,FALSE)</f>
        <v>Phone - Cellular (All Costs)</v>
      </c>
      <c r="U523" t="s">
        <v>237</v>
      </c>
      <c r="V523" s="173">
        <v>44636</v>
      </c>
      <c r="Y523">
        <v>0</v>
      </c>
      <c r="AA523">
        <v>0</v>
      </c>
      <c r="AG523">
        <v>0</v>
      </c>
      <c r="AL523">
        <v>10</v>
      </c>
      <c r="AM523">
        <v>10</v>
      </c>
      <c r="AN523" t="s">
        <v>238</v>
      </c>
      <c r="BG523" t="s">
        <v>239</v>
      </c>
    </row>
    <row r="524" spans="1:59" x14ac:dyDescent="0.2">
      <c r="A524">
        <v>9</v>
      </c>
      <c r="B524" s="173">
        <v>44636</v>
      </c>
      <c r="C524" t="s">
        <v>915</v>
      </c>
      <c r="D524" s="177">
        <v>10</v>
      </c>
      <c r="E524" t="s">
        <v>240</v>
      </c>
      <c r="F524">
        <v>5215</v>
      </c>
      <c r="G524" t="s">
        <v>672</v>
      </c>
      <c r="H524">
        <v>1</v>
      </c>
      <c r="I524">
        <v>141000</v>
      </c>
      <c r="J524">
        <v>14016</v>
      </c>
      <c r="K524">
        <v>1</v>
      </c>
      <c r="N524">
        <v>10839505</v>
      </c>
      <c r="O524">
        <v>3987</v>
      </c>
      <c r="P524" t="str">
        <f>VLOOKUP(J524,Notes!$L$31:$M$1650,2,FALSE)</f>
        <v>Phone - Cellular (All Costs)</v>
      </c>
      <c r="U524" t="s">
        <v>237</v>
      </c>
      <c r="V524" s="173">
        <v>44636</v>
      </c>
      <c r="Y524">
        <v>0</v>
      </c>
      <c r="AA524">
        <v>0</v>
      </c>
      <c r="AG524">
        <v>0</v>
      </c>
      <c r="AL524">
        <v>10</v>
      </c>
      <c r="AM524">
        <v>10</v>
      </c>
      <c r="AN524" t="s">
        <v>238</v>
      </c>
      <c r="BG524" t="s">
        <v>239</v>
      </c>
    </row>
    <row r="525" spans="1:59" x14ac:dyDescent="0.2">
      <c r="A525">
        <v>9</v>
      </c>
      <c r="B525" s="173">
        <v>44636</v>
      </c>
      <c r="C525" t="s">
        <v>916</v>
      </c>
      <c r="D525" s="177">
        <v>10</v>
      </c>
      <c r="E525" t="s">
        <v>240</v>
      </c>
      <c r="F525">
        <v>5215</v>
      </c>
      <c r="G525" t="s">
        <v>672</v>
      </c>
      <c r="H525">
        <v>1</v>
      </c>
      <c r="I525">
        <v>141000</v>
      </c>
      <c r="J525">
        <v>14016</v>
      </c>
      <c r="K525">
        <v>1</v>
      </c>
      <c r="N525">
        <v>10839505</v>
      </c>
      <c r="O525">
        <v>5249</v>
      </c>
      <c r="P525" t="str">
        <f>VLOOKUP(J525,Notes!$L$31:$M$1650,2,FALSE)</f>
        <v>Phone - Cellular (All Costs)</v>
      </c>
      <c r="U525" t="s">
        <v>237</v>
      </c>
      <c r="V525" s="173">
        <v>44636</v>
      </c>
      <c r="Y525">
        <v>0</v>
      </c>
      <c r="AA525">
        <v>0</v>
      </c>
      <c r="AG525">
        <v>0</v>
      </c>
      <c r="AL525">
        <v>10</v>
      </c>
      <c r="AM525">
        <v>10</v>
      </c>
      <c r="AN525" t="s">
        <v>238</v>
      </c>
      <c r="BG525" t="s">
        <v>239</v>
      </c>
    </row>
    <row r="526" spans="1:59" x14ac:dyDescent="0.2">
      <c r="A526">
        <v>9</v>
      </c>
      <c r="B526" s="173">
        <v>44636</v>
      </c>
      <c r="C526" t="s">
        <v>918</v>
      </c>
      <c r="D526" s="177">
        <v>22.56</v>
      </c>
      <c r="E526" t="s">
        <v>236</v>
      </c>
      <c r="F526" t="s">
        <v>917</v>
      </c>
      <c r="G526" t="s">
        <v>672</v>
      </c>
      <c r="H526">
        <v>1</v>
      </c>
      <c r="I526">
        <v>141000</v>
      </c>
      <c r="J526">
        <v>14016</v>
      </c>
      <c r="K526">
        <v>1</v>
      </c>
      <c r="N526">
        <v>10839527</v>
      </c>
      <c r="O526">
        <v>1530</v>
      </c>
      <c r="P526" t="str">
        <f>VLOOKUP(J526,Notes!$L$31:$M$1650,2,FALSE)</f>
        <v>Phone - Cellular (All Costs)</v>
      </c>
      <c r="U526" t="s">
        <v>237</v>
      </c>
      <c r="V526" s="173">
        <v>44636</v>
      </c>
      <c r="Y526">
        <v>0</v>
      </c>
      <c r="AA526">
        <v>0</v>
      </c>
      <c r="AG526">
        <v>0</v>
      </c>
      <c r="AL526">
        <v>22.56</v>
      </c>
      <c r="AM526">
        <v>22.56</v>
      </c>
      <c r="AN526" t="s">
        <v>238</v>
      </c>
      <c r="BG526" t="s">
        <v>239</v>
      </c>
    </row>
    <row r="527" spans="1:59" x14ac:dyDescent="0.2">
      <c r="A527">
        <v>9</v>
      </c>
      <c r="B527" s="173">
        <v>44636</v>
      </c>
      <c r="C527" t="s">
        <v>919</v>
      </c>
      <c r="D527" s="177">
        <v>10</v>
      </c>
      <c r="E527" t="s">
        <v>236</v>
      </c>
      <c r="F527" t="s">
        <v>917</v>
      </c>
      <c r="G527" t="s">
        <v>672</v>
      </c>
      <c r="H527">
        <v>1</v>
      </c>
      <c r="I527">
        <v>141000</v>
      </c>
      <c r="J527">
        <v>14016</v>
      </c>
      <c r="K527">
        <v>1</v>
      </c>
      <c r="N527">
        <v>10839527</v>
      </c>
      <c r="O527">
        <v>3748</v>
      </c>
      <c r="P527" t="str">
        <f>VLOOKUP(J527,Notes!$L$31:$M$1650,2,FALSE)</f>
        <v>Phone - Cellular (All Costs)</v>
      </c>
      <c r="U527" t="s">
        <v>237</v>
      </c>
      <c r="V527" s="173">
        <v>44636</v>
      </c>
      <c r="Y527">
        <v>0</v>
      </c>
      <c r="AA527">
        <v>0</v>
      </c>
      <c r="AG527">
        <v>0</v>
      </c>
      <c r="AL527">
        <v>10</v>
      </c>
      <c r="AM527">
        <v>10</v>
      </c>
      <c r="AN527" t="s">
        <v>238</v>
      </c>
      <c r="BG527" t="s">
        <v>239</v>
      </c>
    </row>
    <row r="528" spans="1:59" x14ac:dyDescent="0.2">
      <c r="A528">
        <v>9</v>
      </c>
      <c r="B528" s="173">
        <v>44636</v>
      </c>
      <c r="C528" t="s">
        <v>920</v>
      </c>
      <c r="D528" s="177">
        <v>10</v>
      </c>
      <c r="E528" t="s">
        <v>236</v>
      </c>
      <c r="F528" t="s">
        <v>917</v>
      </c>
      <c r="G528" t="s">
        <v>672</v>
      </c>
      <c r="H528">
        <v>1</v>
      </c>
      <c r="I528">
        <v>141000</v>
      </c>
      <c r="J528">
        <v>14016</v>
      </c>
      <c r="K528">
        <v>1</v>
      </c>
      <c r="N528">
        <v>10839527</v>
      </c>
      <c r="O528">
        <v>3987</v>
      </c>
      <c r="P528" t="str">
        <f>VLOOKUP(J528,Notes!$L$31:$M$1650,2,FALSE)</f>
        <v>Phone - Cellular (All Costs)</v>
      </c>
      <c r="U528" t="s">
        <v>237</v>
      </c>
      <c r="V528" s="173">
        <v>44636</v>
      </c>
      <c r="Y528">
        <v>0</v>
      </c>
      <c r="AA528">
        <v>0</v>
      </c>
      <c r="AG528">
        <v>0</v>
      </c>
      <c r="AL528">
        <v>10</v>
      </c>
      <c r="AM528">
        <v>10</v>
      </c>
      <c r="AN528" t="s">
        <v>238</v>
      </c>
      <c r="BG528" t="s">
        <v>239</v>
      </c>
    </row>
    <row r="529" spans="1:59" x14ac:dyDescent="0.2">
      <c r="A529">
        <v>9</v>
      </c>
      <c r="B529" s="173">
        <v>44636</v>
      </c>
      <c r="C529" t="s">
        <v>921</v>
      </c>
      <c r="D529" s="177">
        <v>10</v>
      </c>
      <c r="E529" t="s">
        <v>236</v>
      </c>
      <c r="F529" t="s">
        <v>917</v>
      </c>
      <c r="G529" t="s">
        <v>672</v>
      </c>
      <c r="H529">
        <v>1</v>
      </c>
      <c r="I529">
        <v>141000</v>
      </c>
      <c r="J529">
        <v>14016</v>
      </c>
      <c r="K529">
        <v>1</v>
      </c>
      <c r="N529">
        <v>10839527</v>
      </c>
      <c r="O529">
        <v>5249</v>
      </c>
      <c r="P529" t="str">
        <f>VLOOKUP(J529,Notes!$L$31:$M$1650,2,FALSE)</f>
        <v>Phone - Cellular (All Costs)</v>
      </c>
      <c r="U529" t="s">
        <v>237</v>
      </c>
      <c r="V529" s="173">
        <v>44636</v>
      </c>
      <c r="Y529">
        <v>0</v>
      </c>
      <c r="AA529">
        <v>0</v>
      </c>
      <c r="AG529">
        <v>0</v>
      </c>
      <c r="AL529">
        <v>10</v>
      </c>
      <c r="AM529">
        <v>10</v>
      </c>
      <c r="AN529" t="s">
        <v>238</v>
      </c>
      <c r="BG529" t="s">
        <v>239</v>
      </c>
    </row>
    <row r="530" spans="1:59" x14ac:dyDescent="0.2">
      <c r="A530">
        <v>9</v>
      </c>
      <c r="B530" s="173">
        <v>44637</v>
      </c>
      <c r="C530" t="s">
        <v>929</v>
      </c>
      <c r="D530" s="177">
        <v>138.21</v>
      </c>
      <c r="E530" t="s">
        <v>242</v>
      </c>
      <c r="F530" t="s">
        <v>243</v>
      </c>
      <c r="G530" t="s">
        <v>672</v>
      </c>
      <c r="H530">
        <v>1</v>
      </c>
      <c r="I530">
        <v>141000</v>
      </c>
      <c r="J530">
        <v>14630</v>
      </c>
      <c r="K530">
        <v>1</v>
      </c>
      <c r="N530">
        <v>10850443</v>
      </c>
      <c r="O530">
        <v>255</v>
      </c>
      <c r="P530" t="str">
        <f>VLOOKUP(J530,Notes!$L$31:$M$1650,2,FALSE)</f>
        <v>Car Hire</v>
      </c>
      <c r="Q530">
        <v>3959057</v>
      </c>
      <c r="S530" s="186">
        <v>44616</v>
      </c>
      <c r="U530" t="s">
        <v>237</v>
      </c>
      <c r="V530" s="173">
        <v>44641</v>
      </c>
      <c r="Y530">
        <v>0</v>
      </c>
      <c r="AA530">
        <v>0</v>
      </c>
      <c r="AG530">
        <v>0</v>
      </c>
      <c r="AI530" t="s">
        <v>898</v>
      </c>
      <c r="AL530">
        <v>-345.6</v>
      </c>
      <c r="AM530">
        <v>-345.6</v>
      </c>
      <c r="AN530" t="s">
        <v>238</v>
      </c>
      <c r="AR530" t="s">
        <v>241</v>
      </c>
      <c r="AS530">
        <v>254643</v>
      </c>
      <c r="AT530" t="s">
        <v>262</v>
      </c>
      <c r="AU530" t="s">
        <v>923</v>
      </c>
      <c r="AV530">
        <v>100</v>
      </c>
      <c r="AW530" s="173">
        <v>44641</v>
      </c>
      <c r="AX530" t="s">
        <v>924</v>
      </c>
      <c r="AY530" t="s">
        <v>245</v>
      </c>
    </row>
    <row r="531" spans="1:59" x14ac:dyDescent="0.2">
      <c r="A531">
        <v>9</v>
      </c>
      <c r="B531" s="173">
        <v>44637</v>
      </c>
      <c r="C531" t="s">
        <v>931</v>
      </c>
      <c r="D531" s="177">
        <v>0.5</v>
      </c>
      <c r="E531" t="s">
        <v>242</v>
      </c>
      <c r="F531" t="s">
        <v>243</v>
      </c>
      <c r="G531" t="s">
        <v>672</v>
      </c>
      <c r="H531">
        <v>1</v>
      </c>
      <c r="I531">
        <v>141000</v>
      </c>
      <c r="J531">
        <v>14630</v>
      </c>
      <c r="K531">
        <v>1</v>
      </c>
      <c r="N531">
        <v>10850443</v>
      </c>
      <c r="O531">
        <v>256</v>
      </c>
      <c r="P531" t="str">
        <f>VLOOKUP(J531,Notes!$L$31:$M$1650,2,FALSE)</f>
        <v>Car Hire</v>
      </c>
      <c r="Q531">
        <v>3959057</v>
      </c>
      <c r="S531" s="186">
        <v>44616</v>
      </c>
      <c r="U531" t="s">
        <v>237</v>
      </c>
      <c r="V531" s="173">
        <v>44641</v>
      </c>
      <c r="Y531">
        <v>0</v>
      </c>
      <c r="AA531">
        <v>0</v>
      </c>
      <c r="AG531">
        <v>0</v>
      </c>
      <c r="AI531" t="s">
        <v>244</v>
      </c>
      <c r="AL531">
        <v>0.5</v>
      </c>
      <c r="AM531">
        <v>0.5</v>
      </c>
      <c r="AN531" t="s">
        <v>238</v>
      </c>
      <c r="AR531" t="s">
        <v>241</v>
      </c>
      <c r="AS531">
        <v>254643</v>
      </c>
      <c r="AT531" t="s">
        <v>262</v>
      </c>
      <c r="AU531" t="s">
        <v>923</v>
      </c>
      <c r="AV531">
        <v>100</v>
      </c>
      <c r="AW531" s="173">
        <v>44641</v>
      </c>
      <c r="AX531" t="s">
        <v>926</v>
      </c>
      <c r="AY531" t="s">
        <v>245</v>
      </c>
    </row>
    <row r="532" spans="1:59" x14ac:dyDescent="0.2">
      <c r="A532">
        <v>9</v>
      </c>
      <c r="B532" s="173">
        <v>44637</v>
      </c>
      <c r="C532" t="s">
        <v>931</v>
      </c>
      <c r="D532" s="177">
        <v>5.5</v>
      </c>
      <c r="E532" t="s">
        <v>242</v>
      </c>
      <c r="F532" t="s">
        <v>243</v>
      </c>
      <c r="G532" t="s">
        <v>672</v>
      </c>
      <c r="H532">
        <v>1</v>
      </c>
      <c r="I532">
        <v>141000</v>
      </c>
      <c r="J532">
        <v>14630</v>
      </c>
      <c r="K532">
        <v>1</v>
      </c>
      <c r="N532">
        <v>10850443</v>
      </c>
      <c r="O532">
        <v>257</v>
      </c>
      <c r="P532" t="str">
        <f>VLOOKUP(J532,Notes!$L$31:$M$1650,2,FALSE)</f>
        <v>Car Hire</v>
      </c>
      <c r="Q532">
        <v>3959057</v>
      </c>
      <c r="S532" s="186">
        <v>44616</v>
      </c>
      <c r="U532" t="s">
        <v>237</v>
      </c>
      <c r="V532" s="173">
        <v>44641</v>
      </c>
      <c r="Y532">
        <v>0</v>
      </c>
      <c r="AA532">
        <v>0</v>
      </c>
      <c r="AG532">
        <v>0</v>
      </c>
      <c r="AI532" t="s">
        <v>244</v>
      </c>
      <c r="AL532">
        <v>0.5</v>
      </c>
      <c r="AM532">
        <v>0.5</v>
      </c>
      <c r="AN532" t="s">
        <v>238</v>
      </c>
      <c r="AR532" t="s">
        <v>241</v>
      </c>
      <c r="AS532">
        <v>254643</v>
      </c>
      <c r="AT532" t="s">
        <v>262</v>
      </c>
      <c r="AU532" t="s">
        <v>923</v>
      </c>
      <c r="AV532">
        <v>100</v>
      </c>
      <c r="AW532" s="173">
        <v>44641</v>
      </c>
      <c r="AX532" t="s">
        <v>927</v>
      </c>
      <c r="AY532" t="s">
        <v>245</v>
      </c>
    </row>
    <row r="533" spans="1:59" x14ac:dyDescent="0.2">
      <c r="A533">
        <v>9</v>
      </c>
      <c r="B533" s="173">
        <v>44637</v>
      </c>
      <c r="C533" t="s">
        <v>925</v>
      </c>
      <c r="D533" s="177">
        <v>0.5</v>
      </c>
      <c r="E533" t="s">
        <v>242</v>
      </c>
      <c r="F533" t="s">
        <v>243</v>
      </c>
      <c r="G533" t="s">
        <v>672</v>
      </c>
      <c r="H533">
        <v>1</v>
      </c>
      <c r="I533">
        <v>141000</v>
      </c>
      <c r="J533">
        <v>14620</v>
      </c>
      <c r="K533">
        <v>1</v>
      </c>
      <c r="N533">
        <v>10850443</v>
      </c>
      <c r="O533">
        <v>252</v>
      </c>
      <c r="P533" t="str">
        <f>VLOOKUP(J533,Notes!$L$31:$M$1650,2,FALSE)</f>
        <v>Accommodation - NZ</v>
      </c>
      <c r="Q533">
        <v>3959057</v>
      </c>
      <c r="S533" s="186">
        <v>44636</v>
      </c>
      <c r="U533" t="s">
        <v>237</v>
      </c>
      <c r="V533" s="173">
        <v>44641</v>
      </c>
      <c r="Y533">
        <v>0</v>
      </c>
      <c r="AA533">
        <v>0</v>
      </c>
      <c r="AG533">
        <v>0</v>
      </c>
      <c r="AI533" t="s">
        <v>244</v>
      </c>
      <c r="AL533">
        <v>5.5</v>
      </c>
      <c r="AM533">
        <v>5.5</v>
      </c>
      <c r="AN533" t="s">
        <v>238</v>
      </c>
      <c r="AR533" t="s">
        <v>241</v>
      </c>
      <c r="AS533">
        <v>254643</v>
      </c>
      <c r="AT533" t="s">
        <v>262</v>
      </c>
      <c r="AU533" t="s">
        <v>923</v>
      </c>
      <c r="AV533">
        <v>100</v>
      </c>
      <c r="AW533" s="173">
        <v>44641</v>
      </c>
      <c r="AX533" t="s">
        <v>928</v>
      </c>
      <c r="AY533" t="s">
        <v>245</v>
      </c>
    </row>
    <row r="534" spans="1:59" x14ac:dyDescent="0.2">
      <c r="A534">
        <v>9</v>
      </c>
      <c r="B534" s="173">
        <v>44637</v>
      </c>
      <c r="C534" t="s">
        <v>925</v>
      </c>
      <c r="D534" s="177">
        <v>0.5</v>
      </c>
      <c r="E534" t="s">
        <v>242</v>
      </c>
      <c r="F534" t="s">
        <v>243</v>
      </c>
      <c r="G534" t="s">
        <v>672</v>
      </c>
      <c r="H534">
        <v>1</v>
      </c>
      <c r="I534">
        <v>141000</v>
      </c>
      <c r="J534">
        <v>14620</v>
      </c>
      <c r="K534">
        <v>1</v>
      </c>
      <c r="N534">
        <v>10850443</v>
      </c>
      <c r="O534">
        <v>253</v>
      </c>
      <c r="P534" t="str">
        <f>VLOOKUP(J534,Notes!$L$31:$M$1650,2,FALSE)</f>
        <v>Accommodation - NZ</v>
      </c>
      <c r="Q534">
        <v>3959057</v>
      </c>
      <c r="S534" s="186">
        <v>44636</v>
      </c>
      <c r="U534" t="s">
        <v>237</v>
      </c>
      <c r="V534" s="173">
        <v>44641</v>
      </c>
      <c r="Y534">
        <v>0</v>
      </c>
      <c r="AA534">
        <v>0</v>
      </c>
      <c r="AG534">
        <v>0</v>
      </c>
      <c r="AI534" t="s">
        <v>244</v>
      </c>
      <c r="AL534">
        <v>138.21</v>
      </c>
      <c r="AM534">
        <v>138.21</v>
      </c>
      <c r="AN534" t="s">
        <v>238</v>
      </c>
      <c r="AR534" t="s">
        <v>241</v>
      </c>
      <c r="AS534">
        <v>254643</v>
      </c>
      <c r="AT534" t="s">
        <v>262</v>
      </c>
      <c r="AU534" t="s">
        <v>923</v>
      </c>
      <c r="AV534">
        <v>100</v>
      </c>
      <c r="AW534" s="173">
        <v>44641</v>
      </c>
      <c r="AX534" t="s">
        <v>930</v>
      </c>
      <c r="AY534" t="s">
        <v>245</v>
      </c>
    </row>
    <row r="535" spans="1:59" x14ac:dyDescent="0.2">
      <c r="A535">
        <v>9</v>
      </c>
      <c r="B535" s="173">
        <v>44637</v>
      </c>
      <c r="C535" t="s">
        <v>925</v>
      </c>
      <c r="D535" s="177">
        <v>5.5</v>
      </c>
      <c r="E535" t="s">
        <v>242</v>
      </c>
      <c r="F535" t="s">
        <v>243</v>
      </c>
      <c r="G535" t="s">
        <v>672</v>
      </c>
      <c r="H535">
        <v>1</v>
      </c>
      <c r="I535">
        <v>141000</v>
      </c>
      <c r="J535">
        <v>14620</v>
      </c>
      <c r="K535">
        <v>1</v>
      </c>
      <c r="N535">
        <v>10850443</v>
      </c>
      <c r="O535">
        <v>254</v>
      </c>
      <c r="P535" t="str">
        <f>VLOOKUP(J535,Notes!$L$31:$M$1650,2,FALSE)</f>
        <v>Accommodation - NZ</v>
      </c>
      <c r="Q535">
        <v>3959057</v>
      </c>
      <c r="S535" s="186">
        <v>44636</v>
      </c>
      <c r="U535" t="s">
        <v>237</v>
      </c>
      <c r="V535" s="173">
        <v>44641</v>
      </c>
      <c r="Y535">
        <v>0</v>
      </c>
      <c r="AA535">
        <v>0</v>
      </c>
      <c r="AG535">
        <v>0</v>
      </c>
      <c r="AI535" t="s">
        <v>244</v>
      </c>
      <c r="AL535">
        <v>0.5</v>
      </c>
      <c r="AM535">
        <v>0.5</v>
      </c>
      <c r="AN535" t="s">
        <v>238</v>
      </c>
      <c r="AR535" t="s">
        <v>241</v>
      </c>
      <c r="AS535">
        <v>254643</v>
      </c>
      <c r="AT535" t="s">
        <v>262</v>
      </c>
      <c r="AU535" t="s">
        <v>923</v>
      </c>
      <c r="AV535">
        <v>100</v>
      </c>
      <c r="AW535" s="173">
        <v>44641</v>
      </c>
      <c r="AX535" t="s">
        <v>932</v>
      </c>
      <c r="AY535" t="s">
        <v>245</v>
      </c>
    </row>
    <row r="536" spans="1:59" x14ac:dyDescent="0.2">
      <c r="A536">
        <v>9</v>
      </c>
      <c r="B536" s="173">
        <v>44637</v>
      </c>
      <c r="C536" t="s">
        <v>922</v>
      </c>
      <c r="D536" s="177">
        <v>-345.6</v>
      </c>
      <c r="E536" t="s">
        <v>242</v>
      </c>
      <c r="F536" t="s">
        <v>243</v>
      </c>
      <c r="G536" t="s">
        <v>672</v>
      </c>
      <c r="H536">
        <v>1</v>
      </c>
      <c r="I536">
        <v>141000</v>
      </c>
      <c r="J536">
        <v>14620</v>
      </c>
      <c r="K536">
        <v>1</v>
      </c>
      <c r="N536">
        <v>10850443</v>
      </c>
      <c r="O536">
        <v>6</v>
      </c>
      <c r="P536" t="str">
        <f>VLOOKUP(J536,Notes!$L$31:$M$1650,2,FALSE)</f>
        <v>Accommodation - NZ</v>
      </c>
      <c r="Q536">
        <v>3959057</v>
      </c>
      <c r="S536" s="186">
        <v>44637</v>
      </c>
      <c r="U536" t="s">
        <v>237</v>
      </c>
      <c r="V536" s="173">
        <v>44641</v>
      </c>
      <c r="Y536">
        <v>0</v>
      </c>
      <c r="AA536">
        <v>0</v>
      </c>
      <c r="AG536">
        <v>0</v>
      </c>
      <c r="AI536" t="s">
        <v>244</v>
      </c>
      <c r="AL536">
        <v>5.5</v>
      </c>
      <c r="AM536">
        <v>5.5</v>
      </c>
      <c r="AN536" t="s">
        <v>238</v>
      </c>
      <c r="AR536" t="s">
        <v>241</v>
      </c>
      <c r="AS536">
        <v>254643</v>
      </c>
      <c r="AT536" t="s">
        <v>262</v>
      </c>
      <c r="AU536" t="s">
        <v>923</v>
      </c>
      <c r="AV536">
        <v>100</v>
      </c>
      <c r="AW536" s="173">
        <v>44641</v>
      </c>
      <c r="AX536" t="s">
        <v>933</v>
      </c>
      <c r="AY536" t="s">
        <v>245</v>
      </c>
    </row>
    <row r="537" spans="1:59" x14ac:dyDescent="0.2">
      <c r="A537">
        <v>9</v>
      </c>
      <c r="B537" s="173">
        <v>44621</v>
      </c>
      <c r="C537" t="s">
        <v>912</v>
      </c>
      <c r="D537" s="199">
        <v>-45.91</v>
      </c>
      <c r="E537" t="s">
        <v>236</v>
      </c>
      <c r="F537">
        <v>5171</v>
      </c>
      <c r="G537" t="s">
        <v>672</v>
      </c>
      <c r="H537">
        <v>1</v>
      </c>
      <c r="I537">
        <v>141000</v>
      </c>
      <c r="J537">
        <v>14640</v>
      </c>
      <c r="K537">
        <v>1</v>
      </c>
      <c r="N537">
        <v>10779183</v>
      </c>
      <c r="O537">
        <v>120</v>
      </c>
      <c r="P537" t="str">
        <f>VLOOKUP(J537,Notes!$L$31:$M$1650,2,FALSE)</f>
        <v>Taxi Fares</v>
      </c>
      <c r="U537" t="s">
        <v>237</v>
      </c>
      <c r="V537" s="173">
        <v>44616</v>
      </c>
      <c r="Y537">
        <v>0</v>
      </c>
      <c r="AA537">
        <v>0</v>
      </c>
      <c r="AG537">
        <v>0</v>
      </c>
      <c r="AL537">
        <v>-45.91</v>
      </c>
      <c r="AM537">
        <v>-45.91</v>
      </c>
      <c r="AN537" t="s">
        <v>238</v>
      </c>
      <c r="BG537" t="s">
        <v>239</v>
      </c>
    </row>
    <row r="538" spans="1:59" x14ac:dyDescent="0.2">
      <c r="A538">
        <v>9</v>
      </c>
      <c r="B538" s="173">
        <v>44621</v>
      </c>
      <c r="C538" t="s">
        <v>912</v>
      </c>
      <c r="D538" s="199">
        <v>-44</v>
      </c>
      <c r="E538" t="s">
        <v>236</v>
      </c>
      <c r="F538">
        <v>5171</v>
      </c>
      <c r="G538" t="s">
        <v>672</v>
      </c>
      <c r="H538">
        <v>1</v>
      </c>
      <c r="I538">
        <v>141000</v>
      </c>
      <c r="J538">
        <v>14640</v>
      </c>
      <c r="K538">
        <v>1</v>
      </c>
      <c r="N538">
        <v>10779183</v>
      </c>
      <c r="O538">
        <v>214</v>
      </c>
      <c r="P538" t="str">
        <f>VLOOKUP(J538,Notes!$L$31:$M$1650,2,FALSE)</f>
        <v>Taxi Fares</v>
      </c>
      <c r="U538" t="s">
        <v>237</v>
      </c>
      <c r="V538" s="173">
        <v>44616</v>
      </c>
      <c r="Y538">
        <v>0</v>
      </c>
      <c r="AA538">
        <v>0</v>
      </c>
      <c r="AG538">
        <v>0</v>
      </c>
      <c r="AL538">
        <v>-44</v>
      </c>
      <c r="AM538">
        <v>-44</v>
      </c>
      <c r="AN538" t="s">
        <v>238</v>
      </c>
      <c r="BG538" t="s">
        <v>239</v>
      </c>
    </row>
    <row r="539" spans="1:59" x14ac:dyDescent="0.2">
      <c r="A539">
        <v>9</v>
      </c>
      <c r="B539" s="173">
        <v>44621</v>
      </c>
      <c r="C539" t="s">
        <v>912</v>
      </c>
      <c r="D539" s="199">
        <v>-39.89</v>
      </c>
      <c r="E539" t="s">
        <v>236</v>
      </c>
      <c r="F539">
        <v>5171</v>
      </c>
      <c r="G539" t="s">
        <v>672</v>
      </c>
      <c r="H539">
        <v>1</v>
      </c>
      <c r="I539">
        <v>141000</v>
      </c>
      <c r="J539">
        <v>14640</v>
      </c>
      <c r="K539">
        <v>1</v>
      </c>
      <c r="N539">
        <v>10779183</v>
      </c>
      <c r="O539">
        <v>261</v>
      </c>
      <c r="P539" t="str">
        <f>VLOOKUP(J539,Notes!$L$31:$M$1650,2,FALSE)</f>
        <v>Taxi Fares</v>
      </c>
      <c r="U539" t="s">
        <v>237</v>
      </c>
      <c r="V539" s="173">
        <v>44616</v>
      </c>
      <c r="Y539">
        <v>0</v>
      </c>
      <c r="AA539">
        <v>0</v>
      </c>
      <c r="AG539">
        <v>0</v>
      </c>
      <c r="AL539">
        <v>-39.89</v>
      </c>
      <c r="AM539">
        <v>-39.89</v>
      </c>
      <c r="AN539" t="s">
        <v>238</v>
      </c>
      <c r="BG539" t="s">
        <v>239</v>
      </c>
    </row>
    <row r="540" spans="1:59" x14ac:dyDescent="0.2">
      <c r="A540">
        <v>9</v>
      </c>
      <c r="B540" s="173">
        <v>44621</v>
      </c>
      <c r="C540" t="s">
        <v>912</v>
      </c>
      <c r="D540" s="199">
        <v>-34.630000000000003</v>
      </c>
      <c r="E540" t="s">
        <v>236</v>
      </c>
      <c r="F540">
        <v>5171</v>
      </c>
      <c r="G540" t="s">
        <v>672</v>
      </c>
      <c r="H540">
        <v>1</v>
      </c>
      <c r="I540">
        <v>141000</v>
      </c>
      <c r="J540">
        <v>14640</v>
      </c>
      <c r="K540">
        <v>1</v>
      </c>
      <c r="N540">
        <v>10779183</v>
      </c>
      <c r="O540">
        <v>262</v>
      </c>
      <c r="P540" t="str">
        <f>VLOOKUP(J540,Notes!$L$31:$M$1650,2,FALSE)</f>
        <v>Taxi Fares</v>
      </c>
      <c r="U540" t="s">
        <v>237</v>
      </c>
      <c r="V540" s="173">
        <v>44616</v>
      </c>
      <c r="Y540">
        <v>0</v>
      </c>
      <c r="AA540">
        <v>0</v>
      </c>
      <c r="AG540">
        <v>0</v>
      </c>
      <c r="AL540">
        <v>-34.630000000000003</v>
      </c>
      <c r="AM540">
        <v>-34.630000000000003</v>
      </c>
      <c r="AN540" t="s">
        <v>238</v>
      </c>
      <c r="BG540" t="s">
        <v>239</v>
      </c>
    </row>
    <row r="541" spans="1:59" x14ac:dyDescent="0.2">
      <c r="A541">
        <v>9</v>
      </c>
      <c r="B541" s="173">
        <v>44621</v>
      </c>
      <c r="C541" t="s">
        <v>934</v>
      </c>
      <c r="D541" s="177">
        <v>9.57</v>
      </c>
      <c r="E541" t="s">
        <v>242</v>
      </c>
      <c r="F541" t="s">
        <v>243</v>
      </c>
      <c r="G541" t="s">
        <v>935</v>
      </c>
      <c r="H541">
        <v>1</v>
      </c>
      <c r="I541">
        <v>141000</v>
      </c>
      <c r="J541">
        <v>14640</v>
      </c>
      <c r="K541">
        <v>1</v>
      </c>
      <c r="N541">
        <v>10814193</v>
      </c>
      <c r="O541">
        <v>40</v>
      </c>
      <c r="P541" t="str">
        <f>VLOOKUP(J541,Notes!$L$31:$M$1650,2,FALSE)</f>
        <v>Taxi Fares</v>
      </c>
      <c r="Q541">
        <v>3955250</v>
      </c>
      <c r="S541" s="186">
        <v>44594</v>
      </c>
      <c r="U541" t="s">
        <v>237</v>
      </c>
      <c r="V541" s="173">
        <v>44628</v>
      </c>
      <c r="Y541">
        <v>0</v>
      </c>
      <c r="AA541">
        <v>0</v>
      </c>
      <c r="AG541">
        <v>0</v>
      </c>
      <c r="AI541" t="s">
        <v>244</v>
      </c>
      <c r="AL541">
        <v>9.57</v>
      </c>
      <c r="AM541">
        <v>9.57</v>
      </c>
      <c r="AN541" t="s">
        <v>238</v>
      </c>
      <c r="AR541" t="s">
        <v>241</v>
      </c>
      <c r="AS541">
        <v>43325</v>
      </c>
      <c r="AT541" t="s">
        <v>904</v>
      </c>
      <c r="AU541">
        <v>4374931022</v>
      </c>
      <c r="AV541">
        <v>100</v>
      </c>
      <c r="AW541" s="173">
        <v>44628</v>
      </c>
      <c r="AX541" t="s">
        <v>936</v>
      </c>
      <c r="AY541" t="s">
        <v>245</v>
      </c>
    </row>
    <row r="542" spans="1:59" x14ac:dyDescent="0.2">
      <c r="A542">
        <v>9</v>
      </c>
      <c r="B542" s="173">
        <v>44621</v>
      </c>
      <c r="C542" t="s">
        <v>937</v>
      </c>
      <c r="D542" s="177">
        <v>10.23</v>
      </c>
      <c r="E542" t="s">
        <v>242</v>
      </c>
      <c r="F542" t="s">
        <v>243</v>
      </c>
      <c r="G542" t="s">
        <v>935</v>
      </c>
      <c r="H542">
        <v>1</v>
      </c>
      <c r="I542">
        <v>141000</v>
      </c>
      <c r="J542">
        <v>14640</v>
      </c>
      <c r="K542">
        <v>1</v>
      </c>
      <c r="N542">
        <v>10814193</v>
      </c>
      <c r="O542">
        <v>41</v>
      </c>
      <c r="P542" t="str">
        <f>VLOOKUP(J542,Notes!$L$31:$M$1650,2,FALSE)</f>
        <v>Taxi Fares</v>
      </c>
      <c r="Q542">
        <v>3955250</v>
      </c>
      <c r="S542" s="186">
        <v>44613</v>
      </c>
      <c r="U542" t="s">
        <v>237</v>
      </c>
      <c r="V542" s="173">
        <v>44628</v>
      </c>
      <c r="Y542">
        <v>0</v>
      </c>
      <c r="AA542">
        <v>0</v>
      </c>
      <c r="AG542">
        <v>0</v>
      </c>
      <c r="AI542" t="s">
        <v>244</v>
      </c>
      <c r="AL542">
        <v>10.23</v>
      </c>
      <c r="AM542">
        <v>10.23</v>
      </c>
      <c r="AN542" t="s">
        <v>238</v>
      </c>
      <c r="AR542" t="s">
        <v>241</v>
      </c>
      <c r="AS542">
        <v>43325</v>
      </c>
      <c r="AT542" t="s">
        <v>904</v>
      </c>
      <c r="AU542">
        <v>4374931022</v>
      </c>
      <c r="AV542">
        <v>100</v>
      </c>
      <c r="AW542" s="173">
        <v>44628</v>
      </c>
      <c r="AX542" t="s">
        <v>938</v>
      </c>
      <c r="AY542" t="s">
        <v>245</v>
      </c>
    </row>
    <row r="543" spans="1:59" x14ac:dyDescent="0.2">
      <c r="A543">
        <v>9</v>
      </c>
      <c r="B543" s="173">
        <v>44621</v>
      </c>
      <c r="C543" t="s">
        <v>939</v>
      </c>
      <c r="D543" s="177">
        <v>47.34</v>
      </c>
      <c r="E543" t="s">
        <v>242</v>
      </c>
      <c r="F543" t="s">
        <v>243</v>
      </c>
      <c r="G543" t="s">
        <v>935</v>
      </c>
      <c r="H543">
        <v>1</v>
      </c>
      <c r="I543">
        <v>141000</v>
      </c>
      <c r="J543">
        <v>14640</v>
      </c>
      <c r="K543">
        <v>1</v>
      </c>
      <c r="N543">
        <v>10814193</v>
      </c>
      <c r="O543">
        <v>42</v>
      </c>
      <c r="P543" t="str">
        <f>VLOOKUP(J543,Notes!$L$31:$M$1650,2,FALSE)</f>
        <v>Taxi Fares</v>
      </c>
      <c r="Q543">
        <v>3955250</v>
      </c>
      <c r="S543" s="186">
        <v>44616</v>
      </c>
      <c r="U543" t="s">
        <v>237</v>
      </c>
      <c r="V543" s="173">
        <v>44628</v>
      </c>
      <c r="Y543">
        <v>0</v>
      </c>
      <c r="AA543">
        <v>0</v>
      </c>
      <c r="AG543">
        <v>0</v>
      </c>
      <c r="AI543" t="s">
        <v>244</v>
      </c>
      <c r="AL543">
        <v>47.34</v>
      </c>
      <c r="AM543">
        <v>47.34</v>
      </c>
      <c r="AN543" t="s">
        <v>238</v>
      </c>
      <c r="AR543" t="s">
        <v>241</v>
      </c>
      <c r="AS543">
        <v>43325</v>
      </c>
      <c r="AT543" t="s">
        <v>904</v>
      </c>
      <c r="AU543">
        <v>4374931022</v>
      </c>
      <c r="AV543">
        <v>100</v>
      </c>
      <c r="AW543" s="173">
        <v>44628</v>
      </c>
      <c r="AX543" t="s">
        <v>940</v>
      </c>
      <c r="AY543" t="s">
        <v>245</v>
      </c>
    </row>
    <row r="544" spans="1:59" x14ac:dyDescent="0.2">
      <c r="A544">
        <v>9</v>
      </c>
      <c r="B544" s="173">
        <v>44643</v>
      </c>
      <c r="C544" t="s">
        <v>941</v>
      </c>
      <c r="D544" s="177">
        <v>55</v>
      </c>
      <c r="E544" t="s">
        <v>240</v>
      </c>
      <c r="F544">
        <v>5202</v>
      </c>
      <c r="G544" t="s">
        <v>902</v>
      </c>
      <c r="H544">
        <v>1</v>
      </c>
      <c r="I544">
        <v>141000</v>
      </c>
      <c r="J544">
        <v>14640</v>
      </c>
      <c r="K544">
        <v>1</v>
      </c>
      <c r="N544">
        <v>10860492</v>
      </c>
      <c r="O544">
        <v>1</v>
      </c>
      <c r="P544" t="str">
        <f>VLOOKUP(J544,Notes!$L$31:$M$1650,2,FALSE)</f>
        <v>Taxi Fares</v>
      </c>
      <c r="U544" t="s">
        <v>237</v>
      </c>
      <c r="V544" s="173">
        <v>44643</v>
      </c>
      <c r="Y544">
        <v>0</v>
      </c>
      <c r="AA544">
        <v>0</v>
      </c>
      <c r="AG544">
        <v>0</v>
      </c>
      <c r="AL544">
        <v>55</v>
      </c>
      <c r="AM544">
        <v>55</v>
      </c>
      <c r="AN544" t="s">
        <v>238</v>
      </c>
      <c r="BG544" t="s">
        <v>239</v>
      </c>
    </row>
    <row r="549" spans="3:10" x14ac:dyDescent="0.2">
      <c r="C549" t="s">
        <v>876</v>
      </c>
      <c r="E549" s="200">
        <f>SUM(D8:D544)</f>
        <v>6861.010000000002</v>
      </c>
      <c r="I549" s="200">
        <f>SUM(D8:D544)</f>
        <v>6861.010000000002</v>
      </c>
    </row>
    <row r="550" spans="3:10" x14ac:dyDescent="0.2">
      <c r="E550" s="200"/>
    </row>
    <row r="551" spans="3:10" x14ac:dyDescent="0.2">
      <c r="C551" t="s">
        <v>875</v>
      </c>
      <c r="E551" s="200">
        <f>+'Summary and sign-off'!B11+'Summary and sign-off'!B12+'Summary and sign-off'!B13</f>
        <v>11017.924000000003</v>
      </c>
      <c r="I551">
        <v>6861.0030000000006</v>
      </c>
      <c r="J551" t="s">
        <v>1041</v>
      </c>
    </row>
    <row r="552" spans="3:10" x14ac:dyDescent="0.2">
      <c r="C552" t="s">
        <v>877</v>
      </c>
      <c r="E552" s="198">
        <f>+E551-E549</f>
        <v>4156.9140000000007</v>
      </c>
      <c r="G552" t="s">
        <v>960</v>
      </c>
    </row>
    <row r="553" spans="3:10" x14ac:dyDescent="0.2">
      <c r="I553" s="225">
        <f>I551-I549</f>
        <v>-7.0000000014260877E-3</v>
      </c>
      <c r="J553" t="s">
        <v>960</v>
      </c>
    </row>
  </sheetData>
  <autoFilter ref="A467:BG544" xr:uid="{B186AAE9-4ED5-4785-9E54-87CFC0E4F865}"/>
  <sortState xmlns:xlrd2="http://schemas.microsoft.com/office/spreadsheetml/2017/richdata2" ref="A530:S536">
    <sortCondition ref="S530:S536"/>
    <sortCondition ref="J530:J536"/>
  </sortState>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4735-2DF6-4914-B53C-F034543B1058}">
  <dimension ref="A2:BZ169"/>
  <sheetViews>
    <sheetView topLeftCell="A49" workbookViewId="0">
      <selection activeCell="P6" sqref="P6"/>
    </sheetView>
  </sheetViews>
  <sheetFormatPr defaultRowHeight="12.75" x14ac:dyDescent="0.2"/>
  <cols>
    <col min="12" max="12" width="14.7109375" bestFit="1" customWidth="1"/>
    <col min="22" max="22" width="34.85546875" bestFit="1" customWidth="1"/>
  </cols>
  <sheetData>
    <row r="2" spans="1:21" ht="14.25" x14ac:dyDescent="0.2">
      <c r="A2" s="296" t="s">
        <v>9</v>
      </c>
      <c r="B2" s="296"/>
      <c r="C2" s="296"/>
      <c r="D2" s="296"/>
      <c r="E2" s="296"/>
      <c r="F2" s="296"/>
      <c r="G2" s="296"/>
      <c r="H2" s="296"/>
      <c r="I2" s="296"/>
      <c r="J2" s="296"/>
      <c r="K2" s="296"/>
      <c r="L2" s="296"/>
      <c r="M2" s="296"/>
      <c r="N2" s="296"/>
      <c r="O2" s="296"/>
      <c r="P2" s="296"/>
      <c r="Q2" s="296"/>
    </row>
    <row r="3" spans="1:21" ht="14.25" x14ac:dyDescent="0.2">
      <c r="A3" s="296" t="s">
        <v>10</v>
      </c>
      <c r="B3" s="296"/>
      <c r="C3" s="296"/>
      <c r="D3" s="296"/>
      <c r="E3" s="296"/>
      <c r="F3" s="296"/>
      <c r="G3" s="296"/>
      <c r="H3" s="296"/>
      <c r="I3" s="296"/>
      <c r="J3" s="296"/>
      <c r="K3" s="296"/>
      <c r="L3" s="296"/>
      <c r="M3" s="296"/>
      <c r="N3" s="296"/>
      <c r="O3" s="296"/>
      <c r="P3" s="296"/>
      <c r="Q3" s="296"/>
    </row>
    <row r="4" spans="1:21" ht="14.25" x14ac:dyDescent="0.2">
      <c r="A4" s="296" t="s">
        <v>11</v>
      </c>
      <c r="B4" s="296"/>
      <c r="C4" s="296"/>
      <c r="D4" s="296"/>
      <c r="E4" s="296"/>
      <c r="F4" s="296"/>
      <c r="G4" s="296"/>
      <c r="H4" s="296"/>
      <c r="I4" s="296"/>
      <c r="J4" s="296"/>
      <c r="K4" s="296"/>
      <c r="L4" s="296"/>
      <c r="M4" s="296"/>
      <c r="N4" s="296"/>
      <c r="O4" s="296"/>
      <c r="P4" s="296"/>
      <c r="Q4" s="296"/>
    </row>
    <row r="5" spans="1:21" ht="14.25" x14ac:dyDescent="0.2">
      <c r="A5" s="296" t="s">
        <v>12</v>
      </c>
      <c r="B5" s="296"/>
      <c r="C5" s="296"/>
      <c r="D5" s="296"/>
      <c r="E5" s="296"/>
      <c r="F5" s="296"/>
      <c r="G5" s="296"/>
      <c r="H5" s="296"/>
      <c r="I5" s="296"/>
      <c r="J5" s="296"/>
      <c r="K5" s="296"/>
      <c r="L5" s="296"/>
      <c r="M5" s="296"/>
      <c r="N5" s="296"/>
      <c r="O5" s="296"/>
      <c r="P5" s="296"/>
      <c r="Q5" s="296"/>
    </row>
    <row r="9" spans="1:21" x14ac:dyDescent="0.2">
      <c r="A9" s="169" t="s">
        <v>169</v>
      </c>
    </row>
    <row r="11" spans="1:21" x14ac:dyDescent="0.2">
      <c r="A11" t="s">
        <v>170</v>
      </c>
      <c r="B11" t="s">
        <v>171</v>
      </c>
    </row>
    <row r="12" spans="1:21" x14ac:dyDescent="0.2">
      <c r="A12" t="s">
        <v>172</v>
      </c>
      <c r="B12" t="s">
        <v>173</v>
      </c>
    </row>
    <row r="13" spans="1:21" ht="15.75" x14ac:dyDescent="0.25">
      <c r="A13" t="s">
        <v>174</v>
      </c>
      <c r="B13" t="s">
        <v>179</v>
      </c>
    </row>
    <row r="14" spans="1:21" x14ac:dyDescent="0.2">
      <c r="A14" t="s">
        <v>175</v>
      </c>
      <c r="B14" t="s">
        <v>176</v>
      </c>
    </row>
    <row r="15" spans="1:21" x14ac:dyDescent="0.2">
      <c r="A15" t="s">
        <v>177</v>
      </c>
      <c r="B15" t="s">
        <v>178</v>
      </c>
      <c r="T15" t="s">
        <v>689</v>
      </c>
      <c r="U15" t="s">
        <v>690</v>
      </c>
    </row>
    <row r="16" spans="1:21" x14ac:dyDescent="0.2">
      <c r="T16" t="s">
        <v>692</v>
      </c>
      <c r="U16" t="s">
        <v>693</v>
      </c>
    </row>
    <row r="18" spans="1:78" x14ac:dyDescent="0.2">
      <c r="A18" t="s">
        <v>180</v>
      </c>
      <c r="B18" t="s">
        <v>181</v>
      </c>
    </row>
    <row r="21" spans="1:78" x14ac:dyDescent="0.2">
      <c r="L21" s="172" t="s">
        <v>183</v>
      </c>
      <c r="M21" s="171" t="s">
        <v>184</v>
      </c>
    </row>
    <row r="22" spans="1:78" x14ac:dyDescent="0.2">
      <c r="C22" s="170" t="s">
        <v>182</v>
      </c>
      <c r="L22" t="str">
        <f t="shared" ref="L22" si="0">RIGHT(C22,10)</f>
        <v>24/06/2021</v>
      </c>
      <c r="M22">
        <f t="shared" ref="M22" si="1">DATEVALUE(L22)</f>
        <v>44371</v>
      </c>
    </row>
    <row r="23" spans="1:78" x14ac:dyDescent="0.2">
      <c r="L23" s="169"/>
      <c r="U23" s="169" t="s">
        <v>772</v>
      </c>
    </row>
    <row r="25" spans="1:78" x14ac:dyDescent="0.2">
      <c r="T25" s="191" t="s">
        <v>185</v>
      </c>
      <c r="U25" s="191" t="s">
        <v>186</v>
      </c>
      <c r="V25" s="191" t="s">
        <v>187</v>
      </c>
      <c r="W25" s="191" t="s">
        <v>188</v>
      </c>
      <c r="X25" s="191" t="s">
        <v>189</v>
      </c>
      <c r="Y25" s="191" t="s">
        <v>190</v>
      </c>
      <c r="Z25" s="191" t="s">
        <v>191</v>
      </c>
      <c r="AA25" s="191" t="s">
        <v>192</v>
      </c>
      <c r="AB25" s="191" t="s">
        <v>193</v>
      </c>
      <c r="AC25" s="191" t="s">
        <v>194</v>
      </c>
      <c r="AD25" s="191" t="s">
        <v>195</v>
      </c>
      <c r="AE25" s="191" t="s">
        <v>196</v>
      </c>
      <c r="AF25" s="191" t="s">
        <v>197</v>
      </c>
      <c r="AG25" s="191" t="s">
        <v>198</v>
      </c>
      <c r="AH25" s="191" t="s">
        <v>199</v>
      </c>
      <c r="AI25" s="191" t="s">
        <v>200</v>
      </c>
      <c r="AJ25" s="191" t="s">
        <v>201</v>
      </c>
      <c r="AK25" s="191" t="s">
        <v>202</v>
      </c>
      <c r="AL25" s="191" t="s">
        <v>203</v>
      </c>
      <c r="AM25" s="191" t="s">
        <v>204</v>
      </c>
      <c r="AN25" s="191" t="s">
        <v>205</v>
      </c>
      <c r="AO25" s="191" t="s">
        <v>206</v>
      </c>
      <c r="AP25" s="191" t="s">
        <v>207</v>
      </c>
      <c r="AQ25" s="191" t="s">
        <v>208</v>
      </c>
      <c r="AR25" s="191" t="s">
        <v>209</v>
      </c>
      <c r="AS25" s="191" t="s">
        <v>210</v>
      </c>
      <c r="AT25" s="191" t="s">
        <v>211</v>
      </c>
      <c r="AU25" s="191" t="s">
        <v>212</v>
      </c>
      <c r="AV25" s="191" t="s">
        <v>213</v>
      </c>
      <c r="AW25" s="191" t="s">
        <v>187</v>
      </c>
      <c r="AX25" s="191" t="s">
        <v>214</v>
      </c>
      <c r="AY25" s="191" t="s">
        <v>215</v>
      </c>
      <c r="AZ25" s="191" t="s">
        <v>216</v>
      </c>
      <c r="BA25" s="191" t="s">
        <v>217</v>
      </c>
      <c r="BB25" s="191" t="s">
        <v>218</v>
      </c>
      <c r="BC25" s="191" t="s">
        <v>219</v>
      </c>
      <c r="BD25" s="191" t="s">
        <v>220</v>
      </c>
      <c r="BE25" s="191" t="s">
        <v>221</v>
      </c>
      <c r="BF25" s="191" t="s">
        <v>222</v>
      </c>
      <c r="BG25" s="191" t="s">
        <v>223</v>
      </c>
      <c r="BH25" s="191" t="s">
        <v>224</v>
      </c>
      <c r="BI25" s="191" t="s">
        <v>225</v>
      </c>
      <c r="BJ25" s="191" t="s">
        <v>226</v>
      </c>
      <c r="BK25" s="191" t="s">
        <v>227</v>
      </c>
      <c r="BL25" s="191" t="s">
        <v>223</v>
      </c>
      <c r="BM25" s="191" t="s">
        <v>228</v>
      </c>
      <c r="BN25" s="191" t="s">
        <v>229</v>
      </c>
      <c r="BO25" s="191" t="s">
        <v>230</v>
      </c>
      <c r="BP25" s="191" t="s">
        <v>231</v>
      </c>
      <c r="BQ25" s="191" t="s">
        <v>232</v>
      </c>
      <c r="BR25" s="191" t="s">
        <v>233</v>
      </c>
      <c r="BS25" s="191" t="s">
        <v>227</v>
      </c>
      <c r="BT25" s="191" t="s">
        <v>192</v>
      </c>
      <c r="BU25" s="191" t="s">
        <v>193</v>
      </c>
      <c r="BV25" s="191" t="s">
        <v>194</v>
      </c>
      <c r="BW25" s="191" t="s">
        <v>195</v>
      </c>
      <c r="BX25" s="191" t="s">
        <v>188</v>
      </c>
      <c r="BY25" s="191" t="s">
        <v>234</v>
      </c>
      <c r="BZ25" s="191" t="s">
        <v>235</v>
      </c>
    </row>
    <row r="26" spans="1:78" x14ac:dyDescent="0.2">
      <c r="T26">
        <v>11</v>
      </c>
      <c r="U26" s="178">
        <v>44317</v>
      </c>
      <c r="V26" s="177" t="s">
        <v>305</v>
      </c>
      <c r="W26" s="179">
        <v>5.5</v>
      </c>
      <c r="X26" s="177" t="s">
        <v>242</v>
      </c>
      <c r="Y26" s="177" t="s">
        <v>243</v>
      </c>
      <c r="Z26" s="177" t="s">
        <v>762</v>
      </c>
      <c r="AA26" s="177">
        <v>1</v>
      </c>
      <c r="AB26">
        <v>141000</v>
      </c>
      <c r="AC26">
        <v>14630</v>
      </c>
      <c r="AD26">
        <v>1</v>
      </c>
      <c r="AG26">
        <v>9989168</v>
      </c>
      <c r="AH26">
        <v>283</v>
      </c>
      <c r="AJ26">
        <v>3860965</v>
      </c>
      <c r="AN26" t="s">
        <v>237</v>
      </c>
      <c r="AO26" s="173">
        <v>44320</v>
      </c>
      <c r="AR26">
        <v>0</v>
      </c>
      <c r="AT26">
        <v>0</v>
      </c>
      <c r="AZ26">
        <v>0</v>
      </c>
      <c r="BB26" t="s">
        <v>244</v>
      </c>
      <c r="BE26">
        <v>5.5</v>
      </c>
      <c r="BF26">
        <v>5.5</v>
      </c>
      <c r="BG26" t="s">
        <v>238</v>
      </c>
      <c r="BK26" t="s">
        <v>241</v>
      </c>
      <c r="BL26">
        <v>254643</v>
      </c>
      <c r="BM26" t="s">
        <v>262</v>
      </c>
      <c r="BN26" t="s">
        <v>763</v>
      </c>
      <c r="BO26">
        <v>100</v>
      </c>
      <c r="BP26" s="173">
        <v>44320</v>
      </c>
      <c r="BQ26" t="s">
        <v>764</v>
      </c>
      <c r="BR26" t="s">
        <v>245</v>
      </c>
    </row>
    <row r="27" spans="1:78" x14ac:dyDescent="0.2">
      <c r="T27">
        <v>11</v>
      </c>
      <c r="U27" s="178">
        <v>44317</v>
      </c>
      <c r="V27" s="177" t="s">
        <v>765</v>
      </c>
      <c r="W27" s="179">
        <v>37.07</v>
      </c>
      <c r="X27" s="177" t="s">
        <v>242</v>
      </c>
      <c r="Y27" s="177" t="s">
        <v>243</v>
      </c>
      <c r="Z27" s="177" t="s">
        <v>762</v>
      </c>
      <c r="AA27" s="177">
        <v>1</v>
      </c>
      <c r="AB27">
        <v>141000</v>
      </c>
      <c r="AC27">
        <v>14630</v>
      </c>
      <c r="AD27">
        <v>1</v>
      </c>
      <c r="AG27">
        <v>9989168</v>
      </c>
      <c r="AH27">
        <v>284</v>
      </c>
      <c r="AJ27">
        <v>3860965</v>
      </c>
      <c r="AN27" t="s">
        <v>237</v>
      </c>
      <c r="AO27" s="173">
        <v>44320</v>
      </c>
      <c r="AR27">
        <v>0</v>
      </c>
      <c r="AT27">
        <v>0</v>
      </c>
      <c r="AZ27">
        <v>0</v>
      </c>
      <c r="BB27" t="s">
        <v>244</v>
      </c>
      <c r="BE27">
        <v>37.07</v>
      </c>
      <c r="BF27">
        <v>37.07</v>
      </c>
      <c r="BG27" t="s">
        <v>238</v>
      </c>
      <c r="BK27" t="s">
        <v>241</v>
      </c>
      <c r="BL27">
        <v>254643</v>
      </c>
      <c r="BM27" t="s">
        <v>262</v>
      </c>
      <c r="BN27" t="s">
        <v>763</v>
      </c>
      <c r="BO27">
        <v>100</v>
      </c>
      <c r="BP27" s="173">
        <v>44320</v>
      </c>
      <c r="BQ27" t="s">
        <v>766</v>
      </c>
      <c r="BR27" t="s">
        <v>245</v>
      </c>
    </row>
    <row r="28" spans="1:78" x14ac:dyDescent="0.2">
      <c r="T28">
        <v>11</v>
      </c>
      <c r="U28" s="178">
        <v>44317</v>
      </c>
      <c r="V28" s="177" t="s">
        <v>765</v>
      </c>
      <c r="W28" s="179">
        <v>7.45</v>
      </c>
      <c r="X28" s="177" t="s">
        <v>242</v>
      </c>
      <c r="Y28" s="177" t="s">
        <v>243</v>
      </c>
      <c r="Z28" s="177" t="s">
        <v>762</v>
      </c>
      <c r="AA28" s="177">
        <v>1</v>
      </c>
      <c r="AB28">
        <v>141000</v>
      </c>
      <c r="AC28">
        <v>14630</v>
      </c>
      <c r="AD28">
        <v>1</v>
      </c>
      <c r="AG28">
        <v>9989168</v>
      </c>
      <c r="AH28">
        <v>285</v>
      </c>
      <c r="AJ28">
        <v>3860965</v>
      </c>
      <c r="AN28" t="s">
        <v>237</v>
      </c>
      <c r="AO28" s="173">
        <v>44320</v>
      </c>
      <c r="AR28">
        <v>0</v>
      </c>
      <c r="AT28">
        <v>0</v>
      </c>
      <c r="AZ28">
        <v>0</v>
      </c>
      <c r="BB28" t="s">
        <v>244</v>
      </c>
      <c r="BE28">
        <v>7.45</v>
      </c>
      <c r="BF28">
        <v>7.45</v>
      </c>
      <c r="BG28" t="s">
        <v>238</v>
      </c>
      <c r="BK28" t="s">
        <v>241</v>
      </c>
      <c r="BL28">
        <v>254643</v>
      </c>
      <c r="BM28" t="s">
        <v>262</v>
      </c>
      <c r="BN28" t="s">
        <v>763</v>
      </c>
      <c r="BO28">
        <v>100</v>
      </c>
      <c r="BP28" s="173">
        <v>44320</v>
      </c>
      <c r="BQ28" t="s">
        <v>767</v>
      </c>
      <c r="BR28" t="s">
        <v>245</v>
      </c>
    </row>
    <row r="29" spans="1:78" x14ac:dyDescent="0.2">
      <c r="T29">
        <v>11</v>
      </c>
      <c r="U29" s="178">
        <v>44317</v>
      </c>
      <c r="V29" s="177" t="s">
        <v>765</v>
      </c>
      <c r="W29" s="179">
        <v>120</v>
      </c>
      <c r="X29" s="177" t="s">
        <v>242</v>
      </c>
      <c r="Y29" s="177" t="s">
        <v>243</v>
      </c>
      <c r="Z29" s="177" t="s">
        <v>762</v>
      </c>
      <c r="AA29" s="177">
        <v>1</v>
      </c>
      <c r="AB29">
        <v>141000</v>
      </c>
      <c r="AC29">
        <v>14630</v>
      </c>
      <c r="AD29">
        <v>1</v>
      </c>
      <c r="AG29">
        <v>9989168</v>
      </c>
      <c r="AH29">
        <v>286</v>
      </c>
      <c r="AJ29">
        <v>3860965</v>
      </c>
      <c r="AN29" t="s">
        <v>237</v>
      </c>
      <c r="AO29" s="173">
        <v>44320</v>
      </c>
      <c r="AR29">
        <v>0</v>
      </c>
      <c r="AT29">
        <v>0</v>
      </c>
      <c r="AZ29">
        <v>0</v>
      </c>
      <c r="BB29" t="s">
        <v>244</v>
      </c>
      <c r="BE29">
        <v>120</v>
      </c>
      <c r="BF29">
        <v>120</v>
      </c>
      <c r="BG29" t="s">
        <v>238</v>
      </c>
      <c r="BK29" t="s">
        <v>241</v>
      </c>
      <c r="BL29">
        <v>254643</v>
      </c>
      <c r="BM29" t="s">
        <v>262</v>
      </c>
      <c r="BN29" t="s">
        <v>763</v>
      </c>
      <c r="BO29">
        <v>100</v>
      </c>
      <c r="BP29" s="173">
        <v>44320</v>
      </c>
      <c r="BQ29" t="s">
        <v>768</v>
      </c>
      <c r="BR29" t="s">
        <v>245</v>
      </c>
    </row>
    <row r="30" spans="1:78" x14ac:dyDescent="0.2">
      <c r="T30">
        <v>11</v>
      </c>
      <c r="U30" s="178">
        <v>44317</v>
      </c>
      <c r="V30" s="177" t="s">
        <v>769</v>
      </c>
      <c r="W30" s="179">
        <v>62</v>
      </c>
      <c r="X30" s="177" t="s">
        <v>242</v>
      </c>
      <c r="Y30" s="177" t="s">
        <v>243</v>
      </c>
      <c r="Z30" s="177" t="s">
        <v>762</v>
      </c>
      <c r="AA30" s="177">
        <v>1</v>
      </c>
      <c r="AB30">
        <v>141000</v>
      </c>
      <c r="AC30">
        <v>14630</v>
      </c>
      <c r="AD30">
        <v>1</v>
      </c>
      <c r="AG30">
        <v>9989168</v>
      </c>
      <c r="AH30">
        <v>287</v>
      </c>
      <c r="AJ30">
        <v>3860965</v>
      </c>
      <c r="AN30" t="s">
        <v>237</v>
      </c>
      <c r="AO30" s="173">
        <v>44320</v>
      </c>
      <c r="AR30">
        <v>0</v>
      </c>
      <c r="AT30">
        <v>0</v>
      </c>
      <c r="AZ30">
        <v>0</v>
      </c>
      <c r="BB30" t="s">
        <v>244</v>
      </c>
      <c r="BE30">
        <v>62</v>
      </c>
      <c r="BF30">
        <v>62</v>
      </c>
      <c r="BG30" t="s">
        <v>238</v>
      </c>
      <c r="BK30" t="s">
        <v>241</v>
      </c>
      <c r="BL30">
        <v>254643</v>
      </c>
      <c r="BM30" t="s">
        <v>262</v>
      </c>
      <c r="BN30" t="s">
        <v>763</v>
      </c>
      <c r="BO30">
        <v>100</v>
      </c>
      <c r="BP30" s="173">
        <v>44320</v>
      </c>
      <c r="BQ30" t="s">
        <v>770</v>
      </c>
      <c r="BR30" t="s">
        <v>245</v>
      </c>
    </row>
    <row r="31" spans="1:78" x14ac:dyDescent="0.2">
      <c r="L31" s="175" t="s">
        <v>416</v>
      </c>
      <c r="M31" s="175" t="s">
        <v>417</v>
      </c>
      <c r="T31">
        <v>11</v>
      </c>
      <c r="U31" s="178">
        <v>44341</v>
      </c>
      <c r="V31" s="177" t="s">
        <v>771</v>
      </c>
      <c r="W31" s="179">
        <v>-5.5</v>
      </c>
      <c r="X31" s="177" t="s">
        <v>240</v>
      </c>
      <c r="Y31" s="177">
        <v>4852</v>
      </c>
      <c r="Z31" s="177" t="s">
        <v>248</v>
      </c>
      <c r="AA31" s="177">
        <v>1</v>
      </c>
      <c r="AB31">
        <v>141000</v>
      </c>
      <c r="AC31">
        <v>14630</v>
      </c>
      <c r="AD31">
        <v>1</v>
      </c>
      <c r="AG31">
        <v>10045848</v>
      </c>
      <c r="AH31">
        <v>7083</v>
      </c>
      <c r="AN31" t="s">
        <v>237</v>
      </c>
      <c r="AO31" s="173">
        <v>44341</v>
      </c>
      <c r="AR31">
        <v>0</v>
      </c>
      <c r="AT31">
        <v>0</v>
      </c>
      <c r="AZ31">
        <v>0</v>
      </c>
      <c r="BE31">
        <v>-5.5</v>
      </c>
      <c r="BF31">
        <v>-5.5</v>
      </c>
      <c r="BG31" t="s">
        <v>238</v>
      </c>
    </row>
    <row r="32" spans="1:78" x14ac:dyDescent="0.2">
      <c r="B32">
        <v>11000</v>
      </c>
      <c r="C32" t="str">
        <f t="shared" ref="C32:C50" si="2">VLOOKUP(B32,$L$31:$M$166,2,FALSE)</f>
        <v>Salaries - Permanent Staff</v>
      </c>
      <c r="L32" s="176">
        <v>11000</v>
      </c>
      <c r="M32" t="s">
        <v>418</v>
      </c>
    </row>
    <row r="33" spans="2:45" x14ac:dyDescent="0.2">
      <c r="B33">
        <v>11010</v>
      </c>
      <c r="C33" t="str">
        <f t="shared" si="2"/>
        <v>Higher/Spec. Duties Allowances</v>
      </c>
      <c r="L33" s="176">
        <v>11010</v>
      </c>
      <c r="M33" t="s">
        <v>419</v>
      </c>
      <c r="W33" s="174">
        <f>SUM(W26:W31)</f>
        <v>226.52</v>
      </c>
    </row>
    <row r="34" spans="2:45" x14ac:dyDescent="0.2">
      <c r="B34">
        <v>11051</v>
      </c>
      <c r="C34" t="str">
        <f t="shared" si="2"/>
        <v>Annual Leave Accrual</v>
      </c>
      <c r="L34" s="176">
        <v>11011</v>
      </c>
      <c r="M34" t="s">
        <v>420</v>
      </c>
      <c r="T34">
        <v>3</v>
      </c>
      <c r="U34" s="173">
        <v>44463</v>
      </c>
      <c r="V34" t="s">
        <v>737</v>
      </c>
      <c r="W34" s="174">
        <v>-226.52</v>
      </c>
      <c r="X34" t="s">
        <v>712</v>
      </c>
      <c r="Y34" t="s">
        <v>713</v>
      </c>
      <c r="Z34" t="s">
        <v>714</v>
      </c>
      <c r="AA34">
        <v>1</v>
      </c>
      <c r="AB34">
        <v>141000</v>
      </c>
      <c r="AC34">
        <v>14630</v>
      </c>
      <c r="AD34">
        <v>1</v>
      </c>
      <c r="AE34" t="str">
        <f>RIGHT(V34,10)</f>
        <v>RE 26MAR21</v>
      </c>
      <c r="AG34">
        <v>10386730</v>
      </c>
      <c r="AH34">
        <v>4</v>
      </c>
      <c r="AI34" t="str">
        <f>VLOOKUP(AC34,Notes!$L$31:$M$165,2,FALSE)</f>
        <v>Car Hire</v>
      </c>
      <c r="AN34" t="s">
        <v>237</v>
      </c>
      <c r="AO34" s="173">
        <v>44467</v>
      </c>
      <c r="AR34">
        <v>1</v>
      </c>
      <c r="AS34" t="s">
        <v>715</v>
      </c>
    </row>
    <row r="35" spans="2:45" x14ac:dyDescent="0.2">
      <c r="B35">
        <v>11052</v>
      </c>
      <c r="C35" t="str">
        <f t="shared" si="2"/>
        <v>Long Service Leave Accruals</v>
      </c>
      <c r="L35" s="176">
        <v>11014</v>
      </c>
      <c r="M35" t="s">
        <v>421</v>
      </c>
    </row>
    <row r="36" spans="2:45" x14ac:dyDescent="0.2">
      <c r="B36">
        <v>11057</v>
      </c>
      <c r="C36" t="str">
        <f t="shared" si="2"/>
        <v>ACC - Non Work (80% ACC cost)</v>
      </c>
      <c r="L36" s="176">
        <v>11023</v>
      </c>
      <c r="M36" t="s">
        <v>422</v>
      </c>
    </row>
    <row r="37" spans="2:45" x14ac:dyDescent="0.2">
      <c r="B37">
        <v>11060</v>
      </c>
      <c r="C37" t="str">
        <f t="shared" si="2"/>
        <v>ACC - Residual Employer Levy</v>
      </c>
      <c r="L37" s="176">
        <v>11025</v>
      </c>
      <c r="M37" t="s">
        <v>423</v>
      </c>
    </row>
    <row r="38" spans="2:45" x14ac:dyDescent="0.2">
      <c r="B38">
        <v>11245</v>
      </c>
      <c r="C38" t="str">
        <f t="shared" si="2"/>
        <v>Professional Subscriptions</v>
      </c>
      <c r="L38" s="176">
        <v>11041</v>
      </c>
      <c r="M38" t="s">
        <v>424</v>
      </c>
    </row>
    <row r="39" spans="2:45" x14ac:dyDescent="0.2">
      <c r="B39">
        <v>11326</v>
      </c>
      <c r="C39" t="str">
        <f t="shared" si="2"/>
        <v>Health Insurance reimbur IEC</v>
      </c>
      <c r="L39" s="176">
        <v>11051</v>
      </c>
      <c r="M39" t="s">
        <v>425</v>
      </c>
    </row>
    <row r="40" spans="2:45" x14ac:dyDescent="0.2">
      <c r="B40">
        <v>11420</v>
      </c>
      <c r="C40" t="str">
        <f t="shared" si="2"/>
        <v>Super - (GRT) Admin Fee</v>
      </c>
      <c r="L40" s="176">
        <v>11052</v>
      </c>
      <c r="M40" t="s">
        <v>426</v>
      </c>
    </row>
    <row r="41" spans="2:45" x14ac:dyDescent="0.2">
      <c r="B41">
        <v>11422</v>
      </c>
      <c r="C41" t="str">
        <f t="shared" si="2"/>
        <v>Nat Cost - Super(GRT)Admin Fee</v>
      </c>
      <c r="L41" s="176">
        <v>11053</v>
      </c>
      <c r="M41" t="s">
        <v>427</v>
      </c>
    </row>
    <row r="42" spans="2:45" x14ac:dyDescent="0.2">
      <c r="B42">
        <v>11460</v>
      </c>
      <c r="C42" t="str">
        <f t="shared" si="2"/>
        <v>Super - SSC Superannuation Sch</v>
      </c>
      <c r="L42" s="176">
        <v>11057</v>
      </c>
      <c r="M42" t="s">
        <v>428</v>
      </c>
    </row>
    <row r="43" spans="2:45" x14ac:dyDescent="0.2">
      <c r="B43">
        <v>11470</v>
      </c>
      <c r="C43" t="str">
        <f t="shared" si="2"/>
        <v>Super - Kiwi Saver Employer Co</v>
      </c>
      <c r="L43" s="176">
        <v>11060</v>
      </c>
      <c r="M43" t="s">
        <v>429</v>
      </c>
    </row>
    <row r="44" spans="2:45" x14ac:dyDescent="0.2">
      <c r="B44">
        <v>13240</v>
      </c>
      <c r="C44" t="str">
        <f t="shared" si="2"/>
        <v>Software Licence &amp; Maintenance</v>
      </c>
      <c r="L44" s="176">
        <v>11062</v>
      </c>
      <c r="M44" t="s">
        <v>430</v>
      </c>
    </row>
    <row r="45" spans="2:45" x14ac:dyDescent="0.2">
      <c r="B45">
        <v>14016</v>
      </c>
      <c r="C45" t="str">
        <f t="shared" si="2"/>
        <v>Phone - Cellular (All Costs)</v>
      </c>
      <c r="L45" s="176">
        <v>11101</v>
      </c>
      <c r="M45" t="s">
        <v>431</v>
      </c>
    </row>
    <row r="46" spans="2:45" x14ac:dyDescent="0.2">
      <c r="B46">
        <v>14610</v>
      </c>
      <c r="C46" t="str">
        <f t="shared" si="2"/>
        <v>Airfares - NZ</v>
      </c>
      <c r="L46" s="176">
        <v>11102</v>
      </c>
      <c r="M46" t="s">
        <v>432</v>
      </c>
    </row>
    <row r="47" spans="2:45" x14ac:dyDescent="0.2">
      <c r="B47">
        <v>14620</v>
      </c>
      <c r="C47" t="str">
        <f t="shared" si="2"/>
        <v>Accommodation - NZ</v>
      </c>
      <c r="L47" s="176">
        <v>11200</v>
      </c>
      <c r="M47" t="s">
        <v>433</v>
      </c>
    </row>
    <row r="48" spans="2:45" x14ac:dyDescent="0.2">
      <c r="B48">
        <v>14630</v>
      </c>
      <c r="C48" t="str">
        <f t="shared" si="2"/>
        <v>Car Hire</v>
      </c>
      <c r="L48" s="176">
        <v>11205</v>
      </c>
      <c r="M48" t="s">
        <v>434</v>
      </c>
    </row>
    <row r="49" spans="2:13" x14ac:dyDescent="0.2">
      <c r="B49">
        <v>14640</v>
      </c>
      <c r="C49" t="str">
        <f t="shared" si="2"/>
        <v>Taxi Fares</v>
      </c>
      <c r="L49" s="176">
        <v>11240</v>
      </c>
      <c r="M49" t="s">
        <v>435</v>
      </c>
    </row>
    <row r="50" spans="2:13" x14ac:dyDescent="0.2">
      <c r="B50">
        <v>14850</v>
      </c>
      <c r="C50" t="str">
        <f t="shared" si="2"/>
        <v>Other Professional Fee</v>
      </c>
      <c r="L50" s="176">
        <v>11245</v>
      </c>
      <c r="M50" t="s">
        <v>436</v>
      </c>
    </row>
    <row r="51" spans="2:13" x14ac:dyDescent="0.2">
      <c r="L51" s="176">
        <v>11300</v>
      </c>
      <c r="M51" t="s">
        <v>437</v>
      </c>
    </row>
    <row r="52" spans="2:13" x14ac:dyDescent="0.2">
      <c r="L52" s="176">
        <v>11302</v>
      </c>
      <c r="M52" t="s">
        <v>438</v>
      </c>
    </row>
    <row r="53" spans="2:13" x14ac:dyDescent="0.2">
      <c r="L53" s="176">
        <v>11315</v>
      </c>
      <c r="M53" t="s">
        <v>439</v>
      </c>
    </row>
    <row r="54" spans="2:13" x14ac:dyDescent="0.2">
      <c r="L54" s="176">
        <v>11320</v>
      </c>
      <c r="M54" t="s">
        <v>440</v>
      </c>
    </row>
    <row r="55" spans="2:13" x14ac:dyDescent="0.2">
      <c r="L55" s="176">
        <v>11325</v>
      </c>
      <c r="M55" t="s">
        <v>441</v>
      </c>
    </row>
    <row r="56" spans="2:13" x14ac:dyDescent="0.2">
      <c r="L56" s="176">
        <v>11326</v>
      </c>
      <c r="M56" t="s">
        <v>442</v>
      </c>
    </row>
    <row r="57" spans="2:13" x14ac:dyDescent="0.2">
      <c r="L57" s="176">
        <v>11330</v>
      </c>
      <c r="M57" t="s">
        <v>443</v>
      </c>
    </row>
    <row r="58" spans="2:13" x14ac:dyDescent="0.2">
      <c r="L58" s="176">
        <v>11340</v>
      </c>
      <c r="M58" t="s">
        <v>444</v>
      </c>
    </row>
    <row r="59" spans="2:13" x14ac:dyDescent="0.2">
      <c r="L59" s="176">
        <v>11390</v>
      </c>
      <c r="M59" t="s">
        <v>445</v>
      </c>
    </row>
    <row r="60" spans="2:13" x14ac:dyDescent="0.2">
      <c r="L60" s="176">
        <v>11400</v>
      </c>
      <c r="M60" t="s">
        <v>446</v>
      </c>
    </row>
    <row r="61" spans="2:13" x14ac:dyDescent="0.2">
      <c r="L61" s="176">
        <v>11420</v>
      </c>
      <c r="M61" t="s">
        <v>447</v>
      </c>
    </row>
    <row r="62" spans="2:13" x14ac:dyDescent="0.2">
      <c r="L62" s="176">
        <v>11422</v>
      </c>
      <c r="M62" t="s">
        <v>583</v>
      </c>
    </row>
    <row r="63" spans="2:13" x14ac:dyDescent="0.2">
      <c r="L63" s="176">
        <v>11440</v>
      </c>
      <c r="M63" t="s">
        <v>448</v>
      </c>
    </row>
    <row r="64" spans="2:13" x14ac:dyDescent="0.2">
      <c r="L64" s="176">
        <v>11450</v>
      </c>
      <c r="M64" t="s">
        <v>449</v>
      </c>
    </row>
    <row r="65" spans="12:13" x14ac:dyDescent="0.2">
      <c r="L65" s="176">
        <v>11460</v>
      </c>
      <c r="M65" t="s">
        <v>450</v>
      </c>
    </row>
    <row r="66" spans="12:13" x14ac:dyDescent="0.2">
      <c r="L66" s="176">
        <v>11470</v>
      </c>
      <c r="M66" t="s">
        <v>451</v>
      </c>
    </row>
    <row r="67" spans="12:13" x14ac:dyDescent="0.2">
      <c r="L67" s="176">
        <v>13194</v>
      </c>
      <c r="M67" t="s">
        <v>452</v>
      </c>
    </row>
    <row r="68" spans="12:13" x14ac:dyDescent="0.2">
      <c r="L68" s="176">
        <v>13240</v>
      </c>
      <c r="M68" t="s">
        <v>453</v>
      </c>
    </row>
    <row r="69" spans="12:13" x14ac:dyDescent="0.2">
      <c r="L69" s="176">
        <v>13860</v>
      </c>
      <c r="M69" t="s">
        <v>454</v>
      </c>
    </row>
    <row r="70" spans="12:13" x14ac:dyDescent="0.2">
      <c r="L70" s="176">
        <v>13861</v>
      </c>
      <c r="M70" t="s">
        <v>455</v>
      </c>
    </row>
    <row r="71" spans="12:13" x14ac:dyDescent="0.2">
      <c r="L71" s="176">
        <v>13862</v>
      </c>
      <c r="M71" t="s">
        <v>456</v>
      </c>
    </row>
    <row r="72" spans="12:13" x14ac:dyDescent="0.2">
      <c r="L72" s="176">
        <v>14000</v>
      </c>
      <c r="M72" t="s">
        <v>457</v>
      </c>
    </row>
    <row r="73" spans="12:13" x14ac:dyDescent="0.2">
      <c r="L73" s="176">
        <v>14005</v>
      </c>
      <c r="M73" t="s">
        <v>458</v>
      </c>
    </row>
    <row r="74" spans="12:13" x14ac:dyDescent="0.2">
      <c r="L74" s="176">
        <v>14016</v>
      </c>
      <c r="M74" t="s">
        <v>459</v>
      </c>
    </row>
    <row r="75" spans="12:13" x14ac:dyDescent="0.2">
      <c r="L75" s="176">
        <v>14017</v>
      </c>
      <c r="M75" t="s">
        <v>460</v>
      </c>
    </row>
    <row r="76" spans="12:13" x14ac:dyDescent="0.2">
      <c r="L76" s="176">
        <v>14019</v>
      </c>
      <c r="M76" t="s">
        <v>461</v>
      </c>
    </row>
    <row r="77" spans="12:13" x14ac:dyDescent="0.2">
      <c r="L77" s="176">
        <v>14030</v>
      </c>
      <c r="M77" t="s">
        <v>462</v>
      </c>
    </row>
    <row r="78" spans="12:13" x14ac:dyDescent="0.2">
      <c r="L78" s="176">
        <v>14032</v>
      </c>
      <c r="M78" t="s">
        <v>463</v>
      </c>
    </row>
    <row r="79" spans="12:13" x14ac:dyDescent="0.2">
      <c r="L79" s="176">
        <v>14071</v>
      </c>
      <c r="M79" t="s">
        <v>464</v>
      </c>
    </row>
    <row r="80" spans="12:13" x14ac:dyDescent="0.2">
      <c r="L80" s="176">
        <v>14315</v>
      </c>
      <c r="M80" t="s">
        <v>465</v>
      </c>
    </row>
    <row r="81" spans="12:13" x14ac:dyDescent="0.2">
      <c r="L81" s="176">
        <v>14320</v>
      </c>
      <c r="M81" t="s">
        <v>466</v>
      </c>
    </row>
    <row r="82" spans="12:13" x14ac:dyDescent="0.2">
      <c r="L82" s="176">
        <v>14330</v>
      </c>
      <c r="M82" t="s">
        <v>467</v>
      </c>
    </row>
    <row r="83" spans="12:13" x14ac:dyDescent="0.2">
      <c r="L83" s="176">
        <v>14350</v>
      </c>
      <c r="M83" t="s">
        <v>468</v>
      </c>
    </row>
    <row r="84" spans="12:13" x14ac:dyDescent="0.2">
      <c r="L84" s="176">
        <v>14360</v>
      </c>
      <c r="M84" t="s">
        <v>469</v>
      </c>
    </row>
    <row r="85" spans="12:13" x14ac:dyDescent="0.2">
      <c r="L85" s="176">
        <v>14400</v>
      </c>
      <c r="M85" t="s">
        <v>470</v>
      </c>
    </row>
    <row r="86" spans="12:13" x14ac:dyDescent="0.2">
      <c r="L86" s="176">
        <v>14410</v>
      </c>
      <c r="M86" t="s">
        <v>471</v>
      </c>
    </row>
    <row r="87" spans="12:13" x14ac:dyDescent="0.2">
      <c r="L87" s="176">
        <v>14420</v>
      </c>
      <c r="M87" t="s">
        <v>472</v>
      </c>
    </row>
    <row r="88" spans="12:13" x14ac:dyDescent="0.2">
      <c r="L88" s="176">
        <v>14430</v>
      </c>
      <c r="M88" t="s">
        <v>473</v>
      </c>
    </row>
    <row r="89" spans="12:13" x14ac:dyDescent="0.2">
      <c r="L89" s="176">
        <v>14440</v>
      </c>
      <c r="M89" t="s">
        <v>474</v>
      </c>
    </row>
    <row r="90" spans="12:13" x14ac:dyDescent="0.2">
      <c r="L90" s="176">
        <v>14445</v>
      </c>
      <c r="M90" t="s">
        <v>475</v>
      </c>
    </row>
    <row r="91" spans="12:13" x14ac:dyDescent="0.2">
      <c r="L91" s="176">
        <v>14450</v>
      </c>
      <c r="M91" t="s">
        <v>476</v>
      </c>
    </row>
    <row r="92" spans="12:13" x14ac:dyDescent="0.2">
      <c r="L92" s="176">
        <v>14460</v>
      </c>
      <c r="M92" t="s">
        <v>477</v>
      </c>
    </row>
    <row r="93" spans="12:13" x14ac:dyDescent="0.2">
      <c r="L93" s="176">
        <v>14500</v>
      </c>
      <c r="M93" t="s">
        <v>478</v>
      </c>
    </row>
    <row r="94" spans="12:13" x14ac:dyDescent="0.2">
      <c r="L94" s="176">
        <v>14510</v>
      </c>
      <c r="M94" t="s">
        <v>479</v>
      </c>
    </row>
    <row r="95" spans="12:13" ht="12.95" x14ac:dyDescent="0.3">
      <c r="L95" s="176">
        <v>14531</v>
      </c>
      <c r="M95" t="s">
        <v>480</v>
      </c>
    </row>
    <row r="96" spans="12:13" ht="12.95" x14ac:dyDescent="0.3">
      <c r="L96" s="176">
        <v>14541</v>
      </c>
      <c r="M96" t="s">
        <v>481</v>
      </c>
    </row>
    <row r="97" spans="12:13" ht="12.95" x14ac:dyDescent="0.3">
      <c r="L97" s="176">
        <v>14545</v>
      </c>
      <c r="M97" t="s">
        <v>482</v>
      </c>
    </row>
    <row r="98" spans="12:13" ht="12.95" x14ac:dyDescent="0.3">
      <c r="L98" s="176">
        <v>14560</v>
      </c>
      <c r="M98" t="s">
        <v>483</v>
      </c>
    </row>
    <row r="99" spans="12:13" ht="12.95" x14ac:dyDescent="0.3">
      <c r="L99" s="176">
        <v>14561</v>
      </c>
      <c r="M99" t="s">
        <v>484</v>
      </c>
    </row>
    <row r="100" spans="12:13" ht="12.95" x14ac:dyDescent="0.3">
      <c r="L100" s="176">
        <v>14570</v>
      </c>
      <c r="M100" t="s">
        <v>485</v>
      </c>
    </row>
    <row r="101" spans="12:13" ht="12.95" x14ac:dyDescent="0.3">
      <c r="L101" s="176">
        <v>14610</v>
      </c>
      <c r="M101" t="s">
        <v>486</v>
      </c>
    </row>
    <row r="102" spans="12:13" ht="12.95" x14ac:dyDescent="0.3">
      <c r="L102" s="176">
        <v>14620</v>
      </c>
      <c r="M102" t="s">
        <v>487</v>
      </c>
    </row>
    <row r="103" spans="12:13" ht="12.95" x14ac:dyDescent="0.3">
      <c r="L103" s="176">
        <v>14630</v>
      </c>
      <c r="M103" t="s">
        <v>488</v>
      </c>
    </row>
    <row r="104" spans="12:13" ht="12.95" x14ac:dyDescent="0.3">
      <c r="L104" s="176">
        <v>14640</v>
      </c>
      <c r="M104" t="s">
        <v>489</v>
      </c>
    </row>
    <row r="105" spans="12:13" ht="12.95" x14ac:dyDescent="0.3">
      <c r="L105" s="176">
        <v>14660</v>
      </c>
      <c r="M105" t="s">
        <v>490</v>
      </c>
    </row>
    <row r="106" spans="12:13" ht="12.95" x14ac:dyDescent="0.3">
      <c r="L106" s="176">
        <v>14680</v>
      </c>
      <c r="M106" t="s">
        <v>491</v>
      </c>
    </row>
    <row r="107" spans="12:13" ht="12.95" x14ac:dyDescent="0.3">
      <c r="L107" s="176">
        <v>14700</v>
      </c>
      <c r="M107" t="s">
        <v>492</v>
      </c>
    </row>
    <row r="108" spans="12:13" ht="12.95" x14ac:dyDescent="0.3">
      <c r="L108" s="176">
        <v>14710</v>
      </c>
      <c r="M108" t="s">
        <v>493</v>
      </c>
    </row>
    <row r="109" spans="12:13" ht="12.95" x14ac:dyDescent="0.3">
      <c r="L109" s="176">
        <v>14720</v>
      </c>
      <c r="M109" t="s">
        <v>494</v>
      </c>
    </row>
    <row r="110" spans="12:13" ht="12.95" x14ac:dyDescent="0.3">
      <c r="L110" s="176">
        <v>14730</v>
      </c>
      <c r="M110" t="s">
        <v>495</v>
      </c>
    </row>
    <row r="111" spans="12:13" ht="12.95" x14ac:dyDescent="0.3">
      <c r="L111" s="176">
        <v>14752</v>
      </c>
      <c r="M111" t="s">
        <v>496</v>
      </c>
    </row>
    <row r="112" spans="12:13" ht="12.95" x14ac:dyDescent="0.3">
      <c r="L112" s="176">
        <v>14755</v>
      </c>
      <c r="M112" t="s">
        <v>497</v>
      </c>
    </row>
    <row r="113" spans="12:13" ht="12.95" x14ac:dyDescent="0.3">
      <c r="L113" s="176">
        <v>14809</v>
      </c>
      <c r="M113" t="s">
        <v>498</v>
      </c>
    </row>
    <row r="114" spans="12:13" ht="12.95" x14ac:dyDescent="0.3">
      <c r="L114" s="176">
        <v>14810</v>
      </c>
      <c r="M114" t="s">
        <v>499</v>
      </c>
    </row>
    <row r="115" spans="12:13" ht="12.95" x14ac:dyDescent="0.3">
      <c r="L115" s="176">
        <v>14815</v>
      </c>
      <c r="M115" t="s">
        <v>500</v>
      </c>
    </row>
    <row r="116" spans="12:13" ht="12.95" x14ac:dyDescent="0.3">
      <c r="L116" s="176">
        <v>14818</v>
      </c>
      <c r="M116" t="s">
        <v>501</v>
      </c>
    </row>
    <row r="117" spans="12:13" ht="12.95" x14ac:dyDescent="0.3">
      <c r="L117" s="176">
        <v>14819</v>
      </c>
      <c r="M117" t="s">
        <v>502</v>
      </c>
    </row>
    <row r="118" spans="12:13" ht="12.95" x14ac:dyDescent="0.3">
      <c r="L118" s="176">
        <v>14820</v>
      </c>
      <c r="M118" t="s">
        <v>503</v>
      </c>
    </row>
    <row r="119" spans="12:13" ht="12.95" x14ac:dyDescent="0.3">
      <c r="L119" s="176">
        <v>14832</v>
      </c>
      <c r="M119" t="s">
        <v>504</v>
      </c>
    </row>
    <row r="120" spans="12:13" ht="12.95" x14ac:dyDescent="0.3">
      <c r="L120" s="176">
        <v>14833</v>
      </c>
      <c r="M120" t="s">
        <v>505</v>
      </c>
    </row>
    <row r="121" spans="12:13" ht="12.95" x14ac:dyDescent="0.3">
      <c r="L121" s="176">
        <v>14850</v>
      </c>
      <c r="M121" t="s">
        <v>506</v>
      </c>
    </row>
    <row r="122" spans="12:13" ht="12.95" x14ac:dyDescent="0.3">
      <c r="L122" s="176">
        <v>14912</v>
      </c>
      <c r="M122" t="s">
        <v>507</v>
      </c>
    </row>
    <row r="123" spans="12:13" ht="12.95" x14ac:dyDescent="0.3">
      <c r="L123" s="176">
        <v>14915</v>
      </c>
      <c r="M123" t="s">
        <v>508</v>
      </c>
    </row>
    <row r="124" spans="12:13" ht="12.95" x14ac:dyDescent="0.3">
      <c r="L124" s="176">
        <v>14930</v>
      </c>
      <c r="M124" t="s">
        <v>509</v>
      </c>
    </row>
    <row r="125" spans="12:13" ht="12.95" x14ac:dyDescent="0.3">
      <c r="L125" s="176" t="s">
        <v>510</v>
      </c>
      <c r="M125" t="s">
        <v>511</v>
      </c>
    </row>
    <row r="126" spans="12:13" ht="12.95" x14ac:dyDescent="0.3">
      <c r="L126" s="176" t="s">
        <v>512</v>
      </c>
      <c r="M126" t="s">
        <v>513</v>
      </c>
    </row>
    <row r="127" spans="12:13" ht="12.95" x14ac:dyDescent="0.3">
      <c r="L127" s="176" t="s">
        <v>514</v>
      </c>
      <c r="M127" t="s">
        <v>515</v>
      </c>
    </row>
    <row r="128" spans="12:13" ht="12.95" x14ac:dyDescent="0.3">
      <c r="L128" s="176" t="s">
        <v>516</v>
      </c>
      <c r="M128" t="s">
        <v>517</v>
      </c>
    </row>
    <row r="129" spans="12:13" ht="12.95" x14ac:dyDescent="0.3">
      <c r="L129" s="176" t="s">
        <v>518</v>
      </c>
      <c r="M129" t="s">
        <v>519</v>
      </c>
    </row>
    <row r="130" spans="12:13" ht="12.95" x14ac:dyDescent="0.3">
      <c r="L130" s="176" t="s">
        <v>520</v>
      </c>
      <c r="M130" t="s">
        <v>521</v>
      </c>
    </row>
    <row r="131" spans="12:13" ht="12.95" x14ac:dyDescent="0.3">
      <c r="L131" s="176" t="s">
        <v>522</v>
      </c>
      <c r="M131" t="s">
        <v>523</v>
      </c>
    </row>
    <row r="132" spans="12:13" ht="12.95" x14ac:dyDescent="0.3">
      <c r="L132" s="176" t="s">
        <v>524</v>
      </c>
      <c r="M132" t="s">
        <v>525</v>
      </c>
    </row>
    <row r="133" spans="12:13" ht="12.95" x14ac:dyDescent="0.3">
      <c r="L133" s="176" t="s">
        <v>526</v>
      </c>
      <c r="M133" t="s">
        <v>527</v>
      </c>
    </row>
    <row r="134" spans="12:13" ht="12.95" x14ac:dyDescent="0.3">
      <c r="L134" s="176" t="s">
        <v>528</v>
      </c>
      <c r="M134" t="s">
        <v>529</v>
      </c>
    </row>
    <row r="135" spans="12:13" ht="12.95" x14ac:dyDescent="0.3">
      <c r="L135" s="176" t="s">
        <v>530</v>
      </c>
      <c r="M135" t="s">
        <v>531</v>
      </c>
    </row>
    <row r="136" spans="12:13" ht="12.95" x14ac:dyDescent="0.3">
      <c r="L136" s="176" t="s">
        <v>532</v>
      </c>
      <c r="M136" t="s">
        <v>533</v>
      </c>
    </row>
    <row r="137" spans="12:13" ht="12.95" x14ac:dyDescent="0.3">
      <c r="L137" s="176" t="s">
        <v>534</v>
      </c>
      <c r="M137" t="s">
        <v>535</v>
      </c>
    </row>
    <row r="138" spans="12:13" ht="12.95" x14ac:dyDescent="0.3">
      <c r="L138" s="176" t="s">
        <v>536</v>
      </c>
      <c r="M138" t="s">
        <v>537</v>
      </c>
    </row>
    <row r="139" spans="12:13" ht="12.95" x14ac:dyDescent="0.3">
      <c r="L139" s="176" t="s">
        <v>538</v>
      </c>
      <c r="M139" t="s">
        <v>539</v>
      </c>
    </row>
    <row r="140" spans="12:13" ht="12.95" x14ac:dyDescent="0.3">
      <c r="L140" s="176" t="s">
        <v>540</v>
      </c>
      <c r="M140" t="s">
        <v>541</v>
      </c>
    </row>
    <row r="141" spans="12:13" ht="12.95" x14ac:dyDescent="0.3">
      <c r="L141" s="176" t="s">
        <v>542</v>
      </c>
      <c r="M141" t="s">
        <v>543</v>
      </c>
    </row>
    <row r="142" spans="12:13" ht="12.95" x14ac:dyDescent="0.3">
      <c r="L142" s="176" t="s">
        <v>544</v>
      </c>
      <c r="M142" t="s">
        <v>545</v>
      </c>
    </row>
    <row r="143" spans="12:13" ht="12.95" x14ac:dyDescent="0.3">
      <c r="L143" s="176" t="s">
        <v>546</v>
      </c>
      <c r="M143" t="s">
        <v>547</v>
      </c>
    </row>
    <row r="144" spans="12:13" ht="12.95" x14ac:dyDescent="0.3">
      <c r="L144" s="176" t="s">
        <v>548</v>
      </c>
      <c r="M144" t="s">
        <v>549</v>
      </c>
    </row>
    <row r="145" spans="12:13" ht="12.95" x14ac:dyDescent="0.3">
      <c r="L145" s="176" t="s">
        <v>550</v>
      </c>
      <c r="M145" t="s">
        <v>551</v>
      </c>
    </row>
    <row r="146" spans="12:13" ht="12.95" x14ac:dyDescent="0.3">
      <c r="L146" s="176" t="s">
        <v>552</v>
      </c>
      <c r="M146" t="s">
        <v>553</v>
      </c>
    </row>
    <row r="147" spans="12:13" ht="12.95" x14ac:dyDescent="0.3">
      <c r="L147" s="176" t="s">
        <v>554</v>
      </c>
      <c r="M147" t="s">
        <v>555</v>
      </c>
    </row>
    <row r="148" spans="12:13" ht="12.95" x14ac:dyDescent="0.3">
      <c r="L148" s="176" t="s">
        <v>556</v>
      </c>
      <c r="M148" t="s">
        <v>557</v>
      </c>
    </row>
    <row r="149" spans="12:13" ht="12.95" x14ac:dyDescent="0.3">
      <c r="L149" s="176" t="s">
        <v>558</v>
      </c>
      <c r="M149" t="s">
        <v>559</v>
      </c>
    </row>
    <row r="150" spans="12:13" ht="12.95" x14ac:dyDescent="0.3">
      <c r="L150" s="176" t="s">
        <v>560</v>
      </c>
      <c r="M150" t="s">
        <v>561</v>
      </c>
    </row>
    <row r="151" spans="12:13" ht="12.95" x14ac:dyDescent="0.3">
      <c r="L151" s="176" t="s">
        <v>562</v>
      </c>
      <c r="M151" t="s">
        <v>563</v>
      </c>
    </row>
    <row r="152" spans="12:13" ht="12.95" x14ac:dyDescent="0.3">
      <c r="L152" s="176" t="s">
        <v>564</v>
      </c>
      <c r="M152" t="s">
        <v>565</v>
      </c>
    </row>
    <row r="153" spans="12:13" ht="12.95" x14ac:dyDescent="0.3">
      <c r="L153" s="176" t="s">
        <v>407</v>
      </c>
      <c r="M153" t="s">
        <v>566</v>
      </c>
    </row>
    <row r="154" spans="12:13" ht="12.95" x14ac:dyDescent="0.3">
      <c r="L154" s="176" t="s">
        <v>567</v>
      </c>
      <c r="M154" t="s">
        <v>568</v>
      </c>
    </row>
    <row r="155" spans="12:13" ht="12.95" x14ac:dyDescent="0.3">
      <c r="L155" s="176" t="s">
        <v>408</v>
      </c>
      <c r="M155" t="s">
        <v>569</v>
      </c>
    </row>
    <row r="156" spans="12:13" ht="12.95" x14ac:dyDescent="0.3">
      <c r="L156" s="176" t="s">
        <v>409</v>
      </c>
      <c r="M156" t="s">
        <v>570</v>
      </c>
    </row>
    <row r="157" spans="12:13" ht="12.95" x14ac:dyDescent="0.3">
      <c r="L157" s="176" t="s">
        <v>571</v>
      </c>
      <c r="M157" t="s">
        <v>572</v>
      </c>
    </row>
    <row r="158" spans="12:13" ht="12.95" x14ac:dyDescent="0.3">
      <c r="L158" s="176" t="s">
        <v>410</v>
      </c>
      <c r="M158" t="s">
        <v>573</v>
      </c>
    </row>
    <row r="159" spans="12:13" ht="12.95" x14ac:dyDescent="0.3">
      <c r="L159" s="176" t="s">
        <v>411</v>
      </c>
      <c r="M159" t="s">
        <v>574</v>
      </c>
    </row>
    <row r="160" spans="12:13" ht="12.95" x14ac:dyDescent="0.3">
      <c r="L160" s="176" t="s">
        <v>575</v>
      </c>
      <c r="M160" t="s">
        <v>576</v>
      </c>
    </row>
    <row r="161" spans="12:13" ht="12.95" x14ac:dyDescent="0.3">
      <c r="L161" s="176" t="s">
        <v>412</v>
      </c>
      <c r="M161" t="s">
        <v>577</v>
      </c>
    </row>
    <row r="162" spans="12:13" ht="12.95" x14ac:dyDescent="0.3">
      <c r="L162" s="176" t="s">
        <v>413</v>
      </c>
      <c r="M162" t="s">
        <v>578</v>
      </c>
    </row>
    <row r="163" spans="12:13" ht="12.95" x14ac:dyDescent="0.3">
      <c r="L163" s="176" t="s">
        <v>414</v>
      </c>
      <c r="M163" t="s">
        <v>579</v>
      </c>
    </row>
    <row r="164" spans="12:13" ht="12.95" x14ac:dyDescent="0.3">
      <c r="L164" s="176" t="s">
        <v>415</v>
      </c>
      <c r="M164" t="s">
        <v>580</v>
      </c>
    </row>
    <row r="165" spans="12:13" ht="12.95" x14ac:dyDescent="0.3">
      <c r="L165" s="176" t="s">
        <v>581</v>
      </c>
      <c r="M165" t="s">
        <v>582</v>
      </c>
    </row>
    <row r="166" spans="12:13" ht="12.6" x14ac:dyDescent="0.25">
      <c r="L166">
        <v>19600</v>
      </c>
      <c r="M166" t="s">
        <v>791</v>
      </c>
    </row>
    <row r="167" spans="12:13" ht="12.6" x14ac:dyDescent="0.25">
      <c r="L167">
        <v>19610</v>
      </c>
      <c r="M167" t="s">
        <v>792</v>
      </c>
    </row>
    <row r="168" spans="12:13" ht="12.6" x14ac:dyDescent="0.25">
      <c r="L168" t="s">
        <v>789</v>
      </c>
      <c r="M168" t="s">
        <v>793</v>
      </c>
    </row>
    <row r="169" spans="12:13" ht="12.6" x14ac:dyDescent="0.25">
      <c r="L169" t="s">
        <v>790</v>
      </c>
      <c r="M169" t="s">
        <v>794</v>
      </c>
    </row>
  </sheetData>
  <mergeCells count="4">
    <mergeCell ref="A2:Q2"/>
    <mergeCell ref="A3:Q3"/>
    <mergeCell ref="A4:Q4"/>
    <mergeCell ref="A5:Q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Guidance for agencies</vt:lpstr>
      <vt:lpstr>Summary and sign-off</vt:lpstr>
      <vt:lpstr>Travel</vt:lpstr>
      <vt:lpstr>Hospitality</vt:lpstr>
      <vt:lpstr>All other expenses</vt:lpstr>
      <vt:lpstr>Gifts and benefits</vt:lpstr>
      <vt:lpstr>GL Transactions_WEKA</vt:lpstr>
      <vt:lpstr>GL Transactions_Kea</vt:lpstr>
      <vt:lpstr>Notes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Mahesh Masters</cp:lastModifiedBy>
  <cp:revision/>
  <cp:lastPrinted>2022-07-26T23:16:49Z</cp:lastPrinted>
  <dcterms:created xsi:type="dcterms:W3CDTF">2010-10-17T20:59:02Z</dcterms:created>
  <dcterms:modified xsi:type="dcterms:W3CDTF">2022-08-01T23:04:37Z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