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200" windowHeight="7350" activeTab="3"/>
  </bookViews>
  <sheets>
    <sheet name="Guidance for agencies" sheetId="5" r:id="rId1"/>
    <sheet name="Travel" sheetId="1" r:id="rId2"/>
    <sheet name="Hospitality" sheetId="2" r:id="rId3"/>
    <sheet name="Gifts and Benefits" sheetId="4" r:id="rId4"/>
    <sheet name="All other expenses" sheetId="3" r:id="rId5"/>
  </sheets>
  <externalReferences>
    <externalReference r:id="rId6"/>
  </externalReferences>
  <definedNames>
    <definedName name="_ftn1" localSheetId="0">'Guidance for agencies'!#REF!</definedName>
    <definedName name="_ftnref1" localSheetId="0">'Guidance for agencies'!$A$28</definedName>
    <definedName name="_xlnm.Print_Area" localSheetId="4">'All other expenses'!$A$1:$E$15</definedName>
    <definedName name="_xlnm.Print_Area" localSheetId="3">'Gifts and Benefits'!$A$1:$E$19</definedName>
    <definedName name="_xlnm.Print_Area" localSheetId="0">'Guidance for agencies'!$A$1:$A$43</definedName>
    <definedName name="_xlnm.Print_Area" localSheetId="2">Hospitality!$A$1:$F$16</definedName>
    <definedName name="_xlnm.Print_Area" localSheetId="1">Travel!$A$1:$F$92</definedName>
    <definedName name="_xlnm.Print_Area">'[1]Hospitality provided'!$A$1:$E$35</definedName>
  </definedNames>
  <calcPr calcId="145621"/>
</workbook>
</file>

<file path=xl/calcChain.xml><?xml version="1.0" encoding="utf-8"?>
<calcChain xmlns="http://schemas.openxmlformats.org/spreadsheetml/2006/main">
  <c r="B86" i="1" l="1"/>
  <c r="B87" i="1"/>
  <c r="B55" i="1" l="1"/>
  <c r="B54" i="1"/>
  <c r="B18" i="1"/>
  <c r="B17" i="1"/>
  <c r="B16" i="1"/>
  <c r="B15" i="1"/>
  <c r="B56" i="1"/>
  <c r="B53" i="1"/>
  <c r="B10" i="3"/>
  <c r="B9" i="3"/>
  <c r="B11" i="3" l="1"/>
  <c r="B51" i="1" l="1"/>
  <c r="B50" i="1"/>
  <c r="B49" i="1"/>
  <c r="B48" i="1"/>
  <c r="B47" i="1"/>
  <c r="B45" i="1"/>
  <c r="B43" i="1"/>
  <c r="B42" i="1"/>
  <c r="B41" i="1"/>
  <c r="B39" i="1"/>
  <c r="B37" i="1"/>
  <c r="B36" i="1"/>
  <c r="B35" i="1"/>
  <c r="B33" i="1"/>
  <c r="B32" i="1"/>
  <c r="B31" i="1"/>
  <c r="B30" i="1"/>
  <c r="B29" i="1"/>
  <c r="B27" i="1"/>
  <c r="B26" i="1"/>
  <c r="B25" i="1"/>
  <c r="B83" i="1"/>
  <c r="B64" i="1"/>
  <c r="B63" i="1"/>
  <c r="B3" i="2" l="1"/>
  <c r="B14" i="3" l="1"/>
  <c r="D18" i="4"/>
  <c r="B15" i="2"/>
  <c r="B4" i="3"/>
  <c r="B3" i="3"/>
  <c r="B2" i="3"/>
  <c r="B4" i="4"/>
  <c r="B3" i="4"/>
  <c r="B2" i="4"/>
  <c r="B4" i="2"/>
  <c r="B2" i="2"/>
  <c r="B91" i="1"/>
  <c r="B60" i="1"/>
  <c r="B22" i="1"/>
  <c r="B92" i="1" l="1"/>
</calcChain>
</file>

<file path=xl/sharedStrings.xml><?xml version="1.0" encoding="utf-8"?>
<sst xmlns="http://schemas.openxmlformats.org/spreadsheetml/2006/main" count="263" uniqueCount="179">
  <si>
    <t>Date</t>
  </si>
  <si>
    <t>Location/s</t>
  </si>
  <si>
    <t>Location</t>
  </si>
  <si>
    <t>Disclosure period</t>
  </si>
  <si>
    <t>Sub total</t>
  </si>
  <si>
    <t>All Other Expenses</t>
  </si>
  <si>
    <t>Total travel expenses</t>
  </si>
  <si>
    <t xml:space="preserve">Organisation Name </t>
  </si>
  <si>
    <t>Chief Executive</t>
  </si>
  <si>
    <t>International, domestic and local travel expenses</t>
  </si>
  <si>
    <t>Total other expenses</t>
  </si>
  <si>
    <t>How to present information</t>
  </si>
  <si>
    <t>Local Travel (within City, excluding travel to airport)</t>
  </si>
  <si>
    <t>DomesticTravel (within NZ, including travel to and from local airport)</t>
  </si>
  <si>
    <t xml:space="preserve">Hospitality Offered to Third Parties </t>
  </si>
  <si>
    <t xml:space="preserve">Total  expenses </t>
  </si>
  <si>
    <t>Chief Executive Expense Disclosure</t>
  </si>
  <si>
    <t>Date(s)</t>
  </si>
  <si>
    <t xml:space="preserve">CEs disclose the expenses, gifts &amp; hospitality they have expended or been offered using this SSC Excel workbook. </t>
  </si>
  <si>
    <r>
      <rPr>
        <sz val="11"/>
        <rFont val="Arial"/>
        <family val="2"/>
      </rPr>
      <t>If you have any questions, contact the team at</t>
    </r>
    <r>
      <rPr>
        <u/>
        <sz val="11"/>
        <color theme="10"/>
        <rFont val="Arial"/>
        <family val="2"/>
      </rPr>
      <t xml:space="preserve"> ceexpenses@ssc.govt.nz</t>
    </r>
  </si>
  <si>
    <t>When and how often are disclosures made?</t>
  </si>
  <si>
    <r>
      <rPr>
        <u/>
        <sz val="11"/>
        <rFont val="Arial"/>
        <family val="2"/>
      </rPr>
      <t>Provide information using this SSC Excel workbook</t>
    </r>
    <r>
      <rPr>
        <sz val="11"/>
        <rFont val="Arial"/>
        <family val="2"/>
      </rPr>
      <t xml:space="preserve">.  </t>
    </r>
  </si>
  <si>
    <r>
      <rPr>
        <u/>
        <sz val="11"/>
        <rFont val="Arial"/>
        <family val="2"/>
      </rPr>
      <t>Ensure the disclosure is for the full reporting period</t>
    </r>
    <r>
      <rPr>
        <sz val="11"/>
        <rFont val="Arial"/>
        <family val="2"/>
      </rPr>
      <t>.  Include disclosures for Acting CEs.</t>
    </r>
  </si>
  <si>
    <r>
      <t xml:space="preserve">The sub totals and totals </t>
    </r>
    <r>
      <rPr>
        <sz val="11"/>
        <color theme="1"/>
        <rFont val="Arial"/>
        <family val="2"/>
      </rPr>
      <t>should appear automatically, once you add information to the rows above.  Insert more rows as you need.</t>
    </r>
  </si>
  <si>
    <t>Note this tab can  / should be deleted prior to uploading onto the agency website</t>
  </si>
  <si>
    <t>Hospitality</t>
  </si>
  <si>
    <t>All other expenditure incurred by the chief executive that is not travel, hospitality or gifts</t>
  </si>
  <si>
    <t>All gifts, invitations to events and other hospitality, of $50 or more in total value per year, offered to the CE by people external to the organisation</t>
  </si>
  <si>
    <t xml:space="preserve">
All expenses incurred by CE during international, domestic and local travel. For international travel, group expenses relating to each trip.
</t>
  </si>
  <si>
    <t>Purpose</t>
  </si>
  <si>
    <t>All hospitality expenses provided by the CE in the context of his/her job to anyone external to the Public Service or statutory Crown entities.</t>
  </si>
  <si>
    <t>Comments</t>
  </si>
  <si>
    <t>The following is a summary from "Chief Executive Expense Disclosures: A Guide for Agency Staff".  Please read that in full first.</t>
  </si>
  <si>
    <t>The disclosures help CEs to demonstrate the values and behaviours expected of all public servants.</t>
  </si>
  <si>
    <t>The purpose of regular public disclosure of Chief Executive's (CE) expenses is to provide transparency and accountability for discretionary expenditure by CEs of Public Service departments and statutory Crown entities.</t>
  </si>
  <si>
    <t>They make transparent the standards of probity expected of the CEs and ensure their expenses are open to public scrutiny.</t>
  </si>
  <si>
    <t>This assists public understanding of, and confidence in, the purpose and appropriateness of expenditure.</t>
  </si>
  <si>
    <t>What is covered?</t>
  </si>
  <si>
    <t>All expenses for items experienced or used by CEs in perfroming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</si>
  <si>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</si>
  <si>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</si>
  <si>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</si>
  <si>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</si>
  <si>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</si>
  <si>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Disclosed Information</t>
  </si>
  <si>
    <t>This workbook includes a tab for each of the following categories</t>
  </si>
  <si>
    <r>
      <rPr>
        <u/>
        <sz val="11"/>
        <rFont val="Arial"/>
        <family val="2"/>
      </rPr>
      <t>Hospitality</t>
    </r>
    <r>
      <rPr>
        <sz val="11"/>
        <rFont val="Arial"/>
        <family val="2"/>
      </rPr>
      <t xml:space="preserve">  - All work-related hospitality expenses provided by the CE to people external to Public Service departments and statutory Crown entities. </t>
    </r>
  </si>
  <si>
    <t>In rare cases where the cost of a gift cannot be reasonably estimated or disclosing the estimated value might cause offence, its value can be described as "value unknown".</t>
  </si>
  <si>
    <r>
      <rPr>
        <u/>
        <sz val="11"/>
        <rFont val="Arial"/>
        <family val="2"/>
      </rPr>
      <t>All other expenses</t>
    </r>
    <r>
      <rPr>
        <sz val="11"/>
        <rFont val="Arial"/>
        <family val="2"/>
      </rPr>
      <t xml:space="preserve"> incurred by the CE that are not captured under the definition of travel, hospitality or gifts and benefits are disclosed in this section. This includes items such as cell phone and data costs, subscriptions, membership fees, conference fees, and professional development fees.</t>
    </r>
  </si>
  <si>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</si>
  <si>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Whether costs are GST exclusive or inclusive needs to be consistent. You have the option to use GST exclusive or inclusive as it may depend how you get your source information.</t>
  </si>
  <si>
    <r>
      <t>Mark clearly if no information to disclose - where t</t>
    </r>
    <r>
      <rPr>
        <sz val="11"/>
        <color theme="1"/>
        <rFont val="Arial"/>
        <family val="2"/>
      </rPr>
      <t>here is no information to disclose, record this clearly on the spreadsheet with a suitable description such as “no travel expenses to disclose for this period”; “no gifts received” or “no hospitality provided”. Please do not leave the page blank.</t>
    </r>
  </si>
  <si>
    <r>
      <rPr>
        <u/>
        <sz val="11"/>
        <rFont val="Arial"/>
        <family val="2"/>
      </rPr>
      <t>Provide sufficient detail for each item in the spreadsheet</t>
    </r>
    <r>
      <rPr>
        <sz val="11"/>
        <rFont val="Arial"/>
        <family val="2"/>
      </rPr>
      <t xml:space="preserve">.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r>
  </si>
  <si>
    <t>The Disclosures webpage could be headed with a statement such as: “(This agency) is disclosing the Chief Executive’s expenses, gifts and hospitality as part of its commitment to transparency and accountability".</t>
  </si>
  <si>
    <t>The completed Excel workbooks are posted on agency websites and linked to www.data.govt.nz. See https://www.data.govt.nz/toolkit/how-do-i-add-or-update-our-chief-executive-expenses/</t>
  </si>
  <si>
    <t>Questions can be directed to ceexpenses@ssc.govt.nz. For help with publishing contact info@data.govt.nz.</t>
  </si>
  <si>
    <t>Disclosures cover the June 30 year and are expected to be published by July 31.</t>
  </si>
  <si>
    <r>
      <rPr>
        <u/>
        <sz val="11"/>
        <rFont val="Arial"/>
        <family val="2"/>
      </rPr>
      <t>Travel</t>
    </r>
    <r>
      <rPr>
        <b/>
        <sz val="11"/>
        <rFont val="Arial"/>
        <family val="2"/>
      </rPr>
      <t xml:space="preserve"> - </t>
    </r>
    <r>
      <rPr>
        <sz val="11"/>
        <rFont val="Arial"/>
        <family val="2"/>
      </rPr>
      <t xml:space="preserve">All expenses incurred by CEs during international, national and local travel are disclosed.  Expenditure relating to each overseas trip is grouped, but the nature of the items of expenditure are disclosed separately, with individual lines for the likes of airfares, accommodation, meals, and taxis. </t>
    </r>
  </si>
  <si>
    <r>
      <rPr>
        <u/>
        <sz val="11"/>
        <rFont val="Arial"/>
        <family val="2"/>
      </rPr>
      <t>Gifts and benefits</t>
    </r>
    <r>
      <rPr>
        <sz val="11"/>
        <rFont val="Arial"/>
        <family val="2"/>
      </rPr>
      <t> - All gifts, invitations to events and other hospitality, of $50 or more in total value per year, accepted by the CE from people external to the organisation are disclosed.  A brief explanation of what the CE did with the gifts and benefits can be supplied. Declined gifts and benefits do not need to be disclosed.</t>
    </r>
  </si>
  <si>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</si>
  <si>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r>
      <rPr>
        <u/>
        <sz val="11"/>
        <rFont val="Arial"/>
        <family val="2"/>
      </rPr>
      <t xml:space="preserve">Complete separate tables for each category </t>
    </r>
    <r>
      <rPr>
        <sz val="11"/>
        <rFont val="Arial"/>
        <family val="2"/>
      </rPr>
      <t>using the tabs provided in this Excel workbook: Travel, Hospitality, Gifts and Benefits, All other expenses.</t>
    </r>
  </si>
  <si>
    <r>
      <rPr>
        <u/>
        <sz val="11"/>
        <color theme="1"/>
        <rFont val="Arial"/>
        <family val="2"/>
      </rPr>
      <t xml:space="preserve">Complete all fields. </t>
    </r>
    <r>
      <rPr>
        <sz val="11"/>
        <color theme="1"/>
        <rFont val="Arial"/>
        <family val="2"/>
      </rPr>
      <t xml:space="preserve"> The header (organisation name, CE name and reporting period) will pre-populate if you enter it on first tab.</t>
    </r>
  </si>
  <si>
    <r>
      <rPr>
        <u/>
        <sz val="11"/>
        <color theme="1"/>
        <rFont val="Arial"/>
        <family val="2"/>
      </rPr>
      <t>Uploading the workbook</t>
    </r>
    <r>
      <rPr>
        <sz val="11"/>
        <color theme="1"/>
        <rFont val="Arial"/>
        <family val="2"/>
      </rPr>
      <t xml:space="preserve"> - please ensure it is easy to find on your website.</t>
    </r>
  </si>
  <si>
    <r>
      <rPr>
        <u/>
        <sz val="10"/>
        <rFont val="Arial"/>
        <family val="2"/>
      </rPr>
      <t>For help with publishing on data.govt contact</t>
    </r>
    <r>
      <rPr>
        <u/>
        <sz val="10"/>
        <color theme="10"/>
        <rFont val="Arial"/>
        <family val="2"/>
      </rPr>
      <t xml:space="preserve"> info@data.govt.nz.</t>
    </r>
  </si>
  <si>
    <t>Ministry of Social Development</t>
  </si>
  <si>
    <t>Brendan Boyle</t>
  </si>
  <si>
    <t>1 July 2016 to 30 June 2017</t>
  </si>
  <si>
    <t>International Travel (including travel within NZ at beginning and end of overseas trip)**</t>
  </si>
  <si>
    <t>Cost (NZ$) inc GST</t>
  </si>
  <si>
    <t>Purpose of trip</t>
  </si>
  <si>
    <t>Accommodation</t>
  </si>
  <si>
    <t>01/04/2017 - 10/04/2017</t>
  </si>
  <si>
    <t xml:space="preserve">Airfare for one person return </t>
  </si>
  <si>
    <t>Rail</t>
  </si>
  <si>
    <t>ESTA Visa for the USA</t>
  </si>
  <si>
    <t>19/02/2017</t>
  </si>
  <si>
    <t xml:space="preserve">Purpose </t>
  </si>
  <si>
    <t xml:space="preserve">Nature </t>
  </si>
  <si>
    <t>Wellington</t>
  </si>
  <si>
    <t>Taxi - Work to Meeting</t>
  </si>
  <si>
    <t>Staff Leadership Summit</t>
  </si>
  <si>
    <t>Business Meeting</t>
  </si>
  <si>
    <t>10/10/2016</t>
  </si>
  <si>
    <t>Taxi - Meeting to Work</t>
  </si>
  <si>
    <t>Taxi Reimbursement</t>
  </si>
  <si>
    <t>10/10/2016 - 12/10/2016</t>
  </si>
  <si>
    <t>Minister Meetings</t>
  </si>
  <si>
    <t>DIA transport service</t>
  </si>
  <si>
    <t>12/10/2016</t>
  </si>
  <si>
    <t>Taxi - Home to Work</t>
  </si>
  <si>
    <t>13/10/2016</t>
  </si>
  <si>
    <t>Taxi - Work to Home</t>
  </si>
  <si>
    <t>14/10/2016</t>
  </si>
  <si>
    <t>Taxi - Work to Newtown</t>
  </si>
  <si>
    <t>Taxi - Newtown to Work</t>
  </si>
  <si>
    <t>17/10/2016 - 19/10/2016</t>
  </si>
  <si>
    <t>19/10/2016</t>
  </si>
  <si>
    <t>07/12/2016</t>
  </si>
  <si>
    <t>16/02/2017</t>
  </si>
  <si>
    <t>01/06/2016 - 03/06/16</t>
  </si>
  <si>
    <t>Dunedin Staff Forum</t>
  </si>
  <si>
    <t>Airfare for one person return WLG-DUD</t>
  </si>
  <si>
    <t>Taxi - Airport to Work</t>
  </si>
  <si>
    <t>Taxi - Funeral to Airport</t>
  </si>
  <si>
    <t>Wellington Airport Parking</t>
  </si>
  <si>
    <t>23/06/2016</t>
  </si>
  <si>
    <t>Northland Staff Forum</t>
  </si>
  <si>
    <t>Car Hire due to cancelled flight</t>
  </si>
  <si>
    <t>Taxi - Home to Airport</t>
  </si>
  <si>
    <t>Taxi - Airport to Home</t>
  </si>
  <si>
    <t>12/07/2016 - 13/07/2016</t>
  </si>
  <si>
    <t>Airfare for one person return WLG-ROT</t>
  </si>
  <si>
    <t>28/07/2016 - 29/07/2016</t>
  </si>
  <si>
    <t>Airfare for one person return WLG-IVC</t>
  </si>
  <si>
    <t>Car Hire</t>
  </si>
  <si>
    <t>18/08/2016</t>
  </si>
  <si>
    <t>Airfare for one person return WLG-AKL</t>
  </si>
  <si>
    <t>04/10/2016</t>
  </si>
  <si>
    <t>Orbit fees for cancelled airfare</t>
  </si>
  <si>
    <t>26/10/2016 - 27/10/2016</t>
  </si>
  <si>
    <t>04/11/2016</t>
  </si>
  <si>
    <t>Airfare for one person return WLG-HLZ</t>
  </si>
  <si>
    <t>Refreshments for staff</t>
  </si>
  <si>
    <t>16/11/2016 - 17/11/2016</t>
  </si>
  <si>
    <t>24/11/2016</t>
  </si>
  <si>
    <t>Meeting with Canterbury Stakeholders</t>
  </si>
  <si>
    <t>Airfare for one person return WLG-CHC</t>
  </si>
  <si>
    <t>Taxi - Meeting to Airport</t>
  </si>
  <si>
    <t>04/02/2017</t>
  </si>
  <si>
    <t>Meetings with staff in Rotorua</t>
  </si>
  <si>
    <t>Meetings with Minister in Auckland</t>
  </si>
  <si>
    <t>Cancelled Business Meeting</t>
  </si>
  <si>
    <t>Meetings with staff in Dunedin</t>
  </si>
  <si>
    <t>Meetings with staff in Hamilton</t>
  </si>
  <si>
    <t>No items to disclose for this reporting period</t>
  </si>
  <si>
    <t>Cost ($) inc GST</t>
  </si>
  <si>
    <t>Reason</t>
  </si>
  <si>
    <t xml:space="preserve">Description </t>
  </si>
  <si>
    <t xml:space="preserve">Offered by </t>
  </si>
  <si>
    <t>Estimated value (NZ$) inc GST</t>
  </si>
  <si>
    <t xml:space="preserve">Comment / explanation </t>
  </si>
  <si>
    <t>Gala Dinner with Steve Hanson and Dane Coles</t>
  </si>
  <si>
    <t>Martin Jenkins</t>
  </si>
  <si>
    <t>3 x Hurricanes Vs Lions Rugby tickets</t>
  </si>
  <si>
    <t>Datacom</t>
  </si>
  <si>
    <t>3 x All Blacks Vs Australia Rugby tickets</t>
  </si>
  <si>
    <t>Gifts and Benefits over $50 annual value</t>
  </si>
  <si>
    <t>Gifts and Benefits</t>
  </si>
  <si>
    <t>Total gifts and benefits</t>
  </si>
  <si>
    <t>Vodafone cellphone and mobile data charges</t>
  </si>
  <si>
    <t>Less reimbursement for personal calls -as per MSD Policy</t>
  </si>
  <si>
    <t>May 2017</t>
  </si>
  <si>
    <t>Reimbursement of WIFI charges</t>
  </si>
  <si>
    <t>July 2016 to June 2017</t>
  </si>
  <si>
    <t>29/06/2017</t>
  </si>
  <si>
    <t>25/05/2017 - 26/05/2017</t>
  </si>
  <si>
    <t>31/05/2017</t>
  </si>
  <si>
    <t>Rescheduled Bilateral meetings with Australian Counterparts</t>
  </si>
  <si>
    <t>21/08/17 - 24/08/17</t>
  </si>
  <si>
    <t xml:space="preserve">Grant Fox lunch function </t>
  </si>
  <si>
    <t>KPMG</t>
  </si>
  <si>
    <t>Accommodation, Dunedin</t>
  </si>
  <si>
    <t xml:space="preserve">26/10/2016 - 28/10/2016 </t>
  </si>
  <si>
    <t>Bilateral meetings with Australian counterparts - cancelled</t>
  </si>
  <si>
    <t>Airfare for one person return WLG-ULU non refundable</t>
  </si>
  <si>
    <t>Accommodation fees</t>
  </si>
  <si>
    <t>02/09/17 - 09/09/17</t>
  </si>
  <si>
    <t>Official Meetings in Paris/London</t>
  </si>
  <si>
    <t xml:space="preserve">Attend funeral for former Board Member </t>
  </si>
  <si>
    <t>07/06/2017</t>
  </si>
  <si>
    <t>08/06/2017</t>
  </si>
  <si>
    <t>No. of items = 4</t>
  </si>
  <si>
    <t>Meetings with staff in Invercargill</t>
  </si>
  <si>
    <t>Taxi Charges</t>
  </si>
  <si>
    <t>Taxi Charges - reimbursed July 2017</t>
  </si>
  <si>
    <t>Cancelled Business Meeting - awaiting refund</t>
  </si>
  <si>
    <t>Attendance at forum in Auckland cancelled due to Kaikoura earthquakes -  awaiting refund</t>
  </si>
  <si>
    <t>Attendance at Windsor Conference cancelled due to urgent work commitments - awaiting accommodation refund</t>
  </si>
  <si>
    <t>Box of Orchard Fresh Cherries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</si>
</sst>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Red]\-&quot;$&quot;#,##0.00"/>
    <numFmt numFmtId="44" formatCode="_-&quot;$&quot;* #,##0.00_-;\-&quot;$&quot;* #,##0.00_-;_-&quot;$&quot;* &quot;-&quot;??_-;_-@_-"/>
    <numFmt numFmtId="43" formatCode="_-* #,##0.00_-;\-* #,##0.00_-;_-* &quot;-&quot;??_-;_-@_-"/>
    <numFmt numFmtId="164" formatCode="&quot;$&quot;#,##0.00"/>
    <numFmt numFmtId="165" formatCode="0.00_ ;[Red]\-0.00\ "/>
    <numFmt numFmtId="166" formatCode="&quot;$&quot;#,##0.00_);[Red]\(&quot;$&quot;#,##0.00\)"/>
  </numFmts>
  <fonts count="31" x14ac:knownFonts="1">
    <font>
      <sz val="10"/>
      <color theme="1"/>
      <name val="Arial"/>
      <family val="2"/>
    </font>
    <font>
      <b/>
      <sz val="10"/>
      <color indexed="8"/>
      <name val="Arial"/>
      <family val="2"/>
    </font>
    <font>
      <b/>
      <i/>
      <sz val="12"/>
      <color indexed="8"/>
      <name val="Arial"/>
      <family val="2"/>
    </font>
    <font>
      <b/>
      <sz val="12"/>
      <color indexed="8"/>
      <name val="Arial"/>
      <family val="2"/>
    </font>
    <font>
      <b/>
      <sz val="14"/>
      <color indexed="8"/>
      <name val="Arial"/>
      <family val="2"/>
    </font>
    <font>
      <b/>
      <sz val="11"/>
      <color indexed="8"/>
      <name val="Arial"/>
      <family val="2"/>
    </font>
    <font>
      <b/>
      <sz val="10"/>
      <color theme="1"/>
      <name val="Arial"/>
      <family val="2"/>
    </font>
    <font>
      <sz val="14"/>
      <color theme="1"/>
      <name val="Arial"/>
      <family val="2"/>
    </font>
    <font>
      <sz val="14"/>
      <color indexed="8"/>
      <name val="Arial"/>
      <family val="2"/>
    </font>
    <font>
      <i/>
      <sz val="10"/>
      <color indexed="8"/>
      <name val="Arial"/>
      <family val="2"/>
    </font>
    <font>
      <sz val="10"/>
      <color indexed="8"/>
      <name val="Arial"/>
      <family val="2"/>
    </font>
    <font>
      <sz val="11"/>
      <color theme="1"/>
      <name val="Arial"/>
      <family val="2"/>
    </font>
    <font>
      <b/>
      <sz val="11"/>
      <color theme="1"/>
      <name val="Arial"/>
      <family val="2"/>
    </font>
    <font>
      <i/>
      <sz val="10"/>
      <color theme="1"/>
      <name val="Arial"/>
      <family val="2"/>
    </font>
    <font>
      <b/>
      <i/>
      <sz val="10"/>
      <color theme="1"/>
      <name val="Arial"/>
      <family val="2"/>
    </font>
    <font>
      <b/>
      <sz val="16"/>
      <color indexed="8"/>
      <name val="Arial"/>
      <family val="2"/>
    </font>
    <font>
      <sz val="16"/>
      <color theme="1"/>
      <name val="Arial"/>
      <family val="2"/>
    </font>
    <font>
      <i/>
      <sz val="12"/>
      <color theme="1"/>
      <name val="Arial"/>
      <family val="2"/>
    </font>
    <font>
      <u/>
      <sz val="10"/>
      <color theme="10"/>
      <name val="Arial"/>
      <family val="2"/>
    </font>
    <font>
      <sz val="11"/>
      <name val="Arial"/>
      <family val="2"/>
    </font>
    <font>
      <b/>
      <sz val="11"/>
      <name val="Arial"/>
      <family val="2"/>
    </font>
    <font>
      <u/>
      <sz val="11"/>
      <name val="Arial"/>
      <family val="2"/>
    </font>
    <font>
      <u/>
      <sz val="11"/>
      <color theme="1"/>
      <name val="Arial"/>
      <family val="2"/>
    </font>
    <font>
      <b/>
      <sz val="16"/>
      <color theme="1"/>
      <name val="Arial"/>
      <family val="2"/>
    </font>
    <font>
      <u/>
      <sz val="11"/>
      <color theme="10"/>
      <name val="Arial"/>
      <family val="2"/>
    </font>
    <font>
      <u/>
      <sz val="10"/>
      <name val="Arial"/>
      <family val="2"/>
    </font>
    <font>
      <sz val="10"/>
      <color theme="1"/>
      <name val="Arial"/>
      <family val="2"/>
    </font>
    <font>
      <sz val="10"/>
      <name val="Arial"/>
      <family val="2"/>
    </font>
    <font>
      <sz val="10"/>
      <color rgb="FFFF0000"/>
      <name val="Arial"/>
      <family val="2"/>
    </font>
    <font>
      <strike/>
      <sz val="10"/>
      <color theme="1"/>
      <name val="Arial"/>
      <family val="2"/>
    </font>
    <font>
      <sz val="11"/>
      <color theme="1"/>
      <name val="Calibri"/>
      <family val="2"/>
      <scheme val="minor"/>
    </font>
  </fonts>
  <fills count="17">
    <fill>
      <patternFill patternType="none"/>
    </fill>
    <fill>
      <patternFill patternType="gray125"/>
    </fill>
    <fill>
      <patternFill patternType="solid">
        <fgColor indexed="11"/>
        <bgColor indexed="64"/>
      </patternFill>
    </fill>
    <fill>
      <patternFill patternType="solid">
        <fgColor rgb="FFFFC000"/>
        <bgColor indexed="64"/>
      </patternFill>
    </fill>
    <fill>
      <patternFill patternType="solid">
        <fgColor rgb="FF99CCFF"/>
        <bgColor indexed="64"/>
      </patternFill>
    </fill>
    <fill>
      <patternFill patternType="solid">
        <fgColor rgb="FF00FF00"/>
        <bgColor indexed="64"/>
      </patternFill>
    </fill>
    <fill>
      <patternFill patternType="solid">
        <fgColor theme="9" tint="0.39994506668294322"/>
        <bgColor indexed="64"/>
      </patternFill>
    </fill>
    <fill>
      <patternFill patternType="solid">
        <fgColor theme="3" tint="0.79998168889431442"/>
        <bgColor indexed="64"/>
      </patternFill>
    </fill>
    <fill>
      <patternFill patternType="solid">
        <fgColor rgb="FF99FF99"/>
        <bgColor indexed="64"/>
      </patternFill>
    </fill>
    <fill>
      <patternFill patternType="solid">
        <fgColor rgb="FFFF0000"/>
        <bgColor indexed="64"/>
      </patternFill>
    </fill>
    <fill>
      <patternFill patternType="solid">
        <fgColor theme="9" tint="0.79998168889431442"/>
        <bgColor indexed="64"/>
      </patternFill>
    </fill>
    <fill>
      <patternFill patternType="solid">
        <fgColor indexed="22"/>
      </patternFill>
    </fill>
    <fill>
      <patternFill patternType="solid">
        <fgColor indexed="29"/>
      </patternFill>
    </fill>
    <fill>
      <patternFill patternType="solid">
        <fgColor indexed="26"/>
      </patternFill>
    </fill>
    <fill>
      <patternFill patternType="solid">
        <fgColor indexed="27"/>
      </patternFill>
    </fill>
    <fill>
      <patternFill patternType="solid">
        <fgColor indexed="43"/>
      </patternFill>
    </fill>
    <fill>
      <patternFill patternType="solid">
        <fgColor indexed="4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s>
  <cellStyleXfs count="21">
    <xf numFmtId="0" fontId="0" fillId="0" borderId="0"/>
    <xf numFmtId="0" fontId="18" fillId="0" borderId="0" applyNumberFormat="0" applyFill="0" applyBorder="0" applyAlignment="0" applyProtection="0"/>
    <xf numFmtId="43" fontId="26" fillId="0" borderId="0" applyFont="0" applyFill="0" applyBorder="0" applyAlignment="0" applyProtection="0"/>
    <xf numFmtId="0" fontId="27" fillId="0" borderId="0"/>
    <xf numFmtId="0" fontId="10" fillId="0" borderId="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3"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1" borderId="0" applyNumberFormat="0" applyBorder="0" applyAlignment="0" applyProtection="0"/>
    <xf numFmtId="0" fontId="10" fillId="16" borderId="0" applyNumberFormat="0" applyBorder="0" applyAlignment="0" applyProtection="0"/>
    <xf numFmtId="0" fontId="10" fillId="15" borderId="0" applyNumberFormat="0" applyBorder="0" applyAlignment="0" applyProtection="0"/>
    <xf numFmtId="44" fontId="10" fillId="0" borderId="0" applyFont="0" applyFill="0" applyBorder="0" applyAlignment="0" applyProtection="0"/>
    <xf numFmtId="0" fontId="10" fillId="13" borderId="16" applyNumberFormat="0" applyFont="0" applyAlignment="0" applyProtection="0"/>
    <xf numFmtId="0" fontId="1" fillId="0" borderId="17" applyNumberFormat="0" applyFill="0" applyAlignment="0" applyProtection="0"/>
    <xf numFmtId="0" fontId="30" fillId="0" borderId="0"/>
  </cellStyleXfs>
  <cellXfs count="196">
    <xf numFmtId="0" fontId="0" fillId="0" borderId="0" xfId="0"/>
    <xf numFmtId="0" fontId="0" fillId="0" borderId="0" xfId="0" applyAlignment="1">
      <alignment wrapText="1"/>
    </xf>
    <xf numFmtId="0" fontId="1" fillId="0" borderId="2" xfId="0" applyFont="1" applyBorder="1" applyAlignment="1">
      <alignment wrapText="1"/>
    </xf>
    <xf numFmtId="0" fontId="1" fillId="0" borderId="0" xfId="0" applyFont="1" applyBorder="1" applyAlignment="1">
      <alignment wrapText="1"/>
    </xf>
    <xf numFmtId="0" fontId="2" fillId="0" borderId="0" xfId="0" applyFont="1" applyFill="1" applyBorder="1" applyAlignment="1">
      <alignment wrapText="1"/>
    </xf>
    <xf numFmtId="0" fontId="3" fillId="4" borderId="3" xfId="0" applyFont="1" applyFill="1" applyBorder="1" applyAlignment="1">
      <alignment wrapText="1"/>
    </xf>
    <xf numFmtId="0" fontId="0" fillId="0" borderId="0" xfId="0" applyAlignment="1">
      <alignment vertical="top" wrapText="1"/>
    </xf>
    <xf numFmtId="0" fontId="0" fillId="0" borderId="0" xfId="0" applyFill="1" applyBorder="1" applyAlignment="1">
      <alignment wrapText="1"/>
    </xf>
    <xf numFmtId="0" fontId="0" fillId="5" borderId="2" xfId="0" applyFill="1" applyBorder="1" applyAlignment="1"/>
    <xf numFmtId="0" fontId="1" fillId="0" borderId="8" xfId="0" applyFont="1" applyBorder="1" applyAlignment="1">
      <alignment wrapText="1"/>
    </xf>
    <xf numFmtId="0" fontId="0" fillId="0" borderId="9" xfId="0" applyBorder="1" applyAlignment="1">
      <alignment vertical="top" wrapText="1"/>
    </xf>
    <xf numFmtId="0" fontId="0" fillId="0" borderId="6" xfId="0" applyBorder="1" applyAlignment="1">
      <alignment wrapText="1"/>
    </xf>
    <xf numFmtId="0" fontId="0" fillId="0" borderId="0" xfId="0" applyFont="1" applyAlignment="1">
      <alignment wrapText="1"/>
    </xf>
    <xf numFmtId="0" fontId="0" fillId="0" borderId="0" xfId="0" applyFont="1"/>
    <xf numFmtId="0" fontId="3" fillId="0" borderId="0" xfId="0" applyFont="1" applyFill="1" applyBorder="1" applyAlignment="1">
      <alignment wrapText="1"/>
    </xf>
    <xf numFmtId="0" fontId="0" fillId="0" borderId="0" xfId="0" applyFont="1" applyBorder="1" applyAlignment="1">
      <alignment wrapText="1"/>
    </xf>
    <xf numFmtId="0" fontId="0" fillId="0" borderId="0" xfId="0" applyFont="1" applyBorder="1"/>
    <xf numFmtId="0" fontId="0" fillId="0" borderId="0" xfId="0" applyFont="1" applyFill="1" applyBorder="1"/>
    <xf numFmtId="0" fontId="0" fillId="0" borderId="9" xfId="0" applyFont="1" applyBorder="1" applyAlignment="1">
      <alignment wrapText="1"/>
    </xf>
    <xf numFmtId="0" fontId="0" fillId="0" borderId="6" xfId="0" applyFont="1" applyBorder="1" applyAlignment="1">
      <alignment wrapText="1"/>
    </xf>
    <xf numFmtId="0" fontId="3" fillId="4" borderId="5" xfId="0" applyFont="1" applyFill="1" applyBorder="1" applyAlignment="1">
      <alignment wrapText="1"/>
    </xf>
    <xf numFmtId="0" fontId="1" fillId="0" borderId="7" xfId="0" applyFont="1" applyBorder="1" applyAlignment="1">
      <alignment wrapText="1"/>
    </xf>
    <xf numFmtId="0" fontId="0" fillId="5" borderId="3" xfId="0" applyFont="1" applyFill="1" applyBorder="1" applyAlignment="1"/>
    <xf numFmtId="0" fontId="0" fillId="5" borderId="3" xfId="0" applyFont="1" applyFill="1" applyBorder="1" applyAlignment="1">
      <alignment wrapText="1"/>
    </xf>
    <xf numFmtId="0" fontId="0" fillId="5" borderId="5" xfId="0" applyFont="1" applyFill="1" applyBorder="1" applyAlignment="1">
      <alignment wrapText="1"/>
    </xf>
    <xf numFmtId="0" fontId="0" fillId="0" borderId="7" xfId="0" applyFont="1" applyBorder="1" applyAlignment="1">
      <alignment wrapText="1"/>
    </xf>
    <xf numFmtId="0" fontId="0" fillId="0" borderId="2" xfId="0" applyFont="1" applyBorder="1" applyAlignment="1">
      <alignment wrapText="1"/>
    </xf>
    <xf numFmtId="0" fontId="0" fillId="0" borderId="8" xfId="0" applyFont="1" applyBorder="1" applyAlignment="1">
      <alignment wrapText="1"/>
    </xf>
    <xf numFmtId="0" fontId="3" fillId="4" borderId="4" xfId="0" applyFont="1" applyFill="1" applyBorder="1" applyAlignment="1">
      <alignment vertical="center" wrapText="1" readingOrder="1"/>
    </xf>
    <xf numFmtId="0" fontId="5" fillId="5" borderId="4" xfId="0" applyFont="1" applyFill="1" applyBorder="1" applyAlignment="1">
      <alignment vertical="center" wrapText="1" readingOrder="1"/>
    </xf>
    <xf numFmtId="0" fontId="6" fillId="0" borderId="0" xfId="0" applyFont="1" applyBorder="1" applyAlignment="1">
      <alignment wrapText="1"/>
    </xf>
    <xf numFmtId="0" fontId="6" fillId="0" borderId="9" xfId="0" applyFont="1" applyBorder="1" applyAlignment="1">
      <alignment wrapText="1"/>
    </xf>
    <xf numFmtId="0" fontId="6" fillId="0" borderId="6" xfId="0" applyFont="1" applyBorder="1" applyAlignment="1">
      <alignment wrapText="1"/>
    </xf>
    <xf numFmtId="0" fontId="6" fillId="0" borderId="0" xfId="0" applyFont="1" applyBorder="1"/>
    <xf numFmtId="0" fontId="0" fillId="0" borderId="0" xfId="0" applyBorder="1" applyAlignment="1">
      <alignment vertical="top" wrapText="1"/>
    </xf>
    <xf numFmtId="0" fontId="1" fillId="0" borderId="0" xfId="0" applyFont="1" applyBorder="1" applyAlignment="1">
      <alignment vertical="center" wrapText="1"/>
    </xf>
    <xf numFmtId="0" fontId="0" fillId="0" borderId="0" xfId="0" applyAlignment="1">
      <alignment vertical="center" wrapText="1"/>
    </xf>
    <xf numFmtId="0" fontId="5" fillId="5" borderId="7" xfId="0" applyFont="1" applyFill="1" applyBorder="1" applyAlignment="1">
      <alignment vertical="center" readingOrder="1"/>
    </xf>
    <xf numFmtId="0" fontId="6" fillId="0" borderId="0" xfId="0" applyFont="1" applyBorder="1" applyAlignment="1">
      <alignment wrapText="1"/>
    </xf>
    <xf numFmtId="0" fontId="4" fillId="7" borderId="12" xfId="0" applyFont="1" applyFill="1" applyBorder="1" applyAlignment="1">
      <alignment vertical="center" wrapText="1" readingOrder="1"/>
    </xf>
    <xf numFmtId="0" fontId="7" fillId="0" borderId="0" xfId="0" applyFont="1" applyBorder="1" applyAlignment="1">
      <alignment vertical="center" wrapText="1" readingOrder="1"/>
    </xf>
    <xf numFmtId="0" fontId="8" fillId="0" borderId="0" xfId="0" applyFont="1" applyBorder="1" applyAlignment="1">
      <alignment vertical="center" wrapText="1" readingOrder="1"/>
    </xf>
    <xf numFmtId="0" fontId="14" fillId="0" borderId="0" xfId="0" applyFont="1" applyBorder="1"/>
    <xf numFmtId="0" fontId="6" fillId="0" borderId="0" xfId="0" applyFont="1" applyBorder="1" applyAlignment="1">
      <alignment vertical="center"/>
    </xf>
    <xf numFmtId="0" fontId="6" fillId="0" borderId="12" xfId="0" applyFont="1" applyBorder="1" applyAlignment="1">
      <alignment wrapText="1"/>
    </xf>
    <xf numFmtId="0" fontId="11" fillId="0" borderId="0" xfId="0" applyFont="1" applyAlignment="1">
      <alignment horizontal="justify" vertical="center"/>
    </xf>
    <xf numFmtId="0" fontId="19" fillId="0" borderId="0" xfId="0" applyFont="1"/>
    <xf numFmtId="0" fontId="20" fillId="0" borderId="0" xfId="0" applyFont="1" applyAlignment="1">
      <alignment horizontal="justify" vertical="center"/>
    </xf>
    <xf numFmtId="0" fontId="19" fillId="0" borderId="0" xfId="0" applyFont="1" applyAlignment="1">
      <alignment horizontal="justify" vertical="center"/>
    </xf>
    <xf numFmtId="0" fontId="19" fillId="0" borderId="0" xfId="1" applyFont="1" applyAlignment="1">
      <alignment horizontal="justify" vertical="center"/>
    </xf>
    <xf numFmtId="0" fontId="19" fillId="0" borderId="0" xfId="0" applyFont="1" applyAlignment="1">
      <alignment horizontal="left" vertical="center" wrapText="1"/>
    </xf>
    <xf numFmtId="0" fontId="11" fillId="0" borderId="0" xfId="0" applyFont="1" applyAlignment="1">
      <alignment wrapText="1"/>
    </xf>
    <xf numFmtId="0" fontId="19" fillId="0" borderId="0" xfId="0" applyFont="1" applyAlignment="1">
      <alignment horizontal="center"/>
    </xf>
    <xf numFmtId="0" fontId="20" fillId="9" borderId="0" xfId="0" applyFont="1" applyFill="1" applyAlignment="1">
      <alignment horizontal="center" vertical="center"/>
    </xf>
    <xf numFmtId="0" fontId="0" fillId="0" borderId="0" xfId="0" applyFont="1" applyBorder="1" applyAlignment="1">
      <alignment wrapText="1"/>
    </xf>
    <xf numFmtId="0" fontId="0" fillId="0" borderId="9" xfId="0" applyBorder="1" applyAlignment="1">
      <alignment vertical="top"/>
    </xf>
    <xf numFmtId="0" fontId="0" fillId="0" borderId="0" xfId="0" applyBorder="1" applyAlignment="1"/>
    <xf numFmtId="0" fontId="22" fillId="0" borderId="0" xfId="0" applyFont="1" applyAlignment="1">
      <alignment horizontal="justify" vertical="center"/>
    </xf>
    <xf numFmtId="0" fontId="1" fillId="0" borderId="3" xfId="0" applyFont="1" applyBorder="1" applyAlignment="1">
      <alignment wrapText="1"/>
    </xf>
    <xf numFmtId="0" fontId="0" fillId="0" borderId="3" xfId="0" applyBorder="1" applyAlignment="1">
      <alignment wrapText="1"/>
    </xf>
    <xf numFmtId="0" fontId="1" fillId="8" borderId="7" xfId="0" applyFont="1" applyFill="1" applyBorder="1" applyAlignment="1">
      <alignment vertical="center" wrapText="1"/>
    </xf>
    <xf numFmtId="0" fontId="0" fillId="0" borderId="0" xfId="0" applyBorder="1" applyAlignment="1">
      <alignment wrapText="1"/>
    </xf>
    <xf numFmtId="0" fontId="5" fillId="5" borderId="7" xfId="0" applyFont="1" applyFill="1" applyBorder="1" applyAlignment="1">
      <alignment vertical="center" wrapText="1" readingOrder="1"/>
    </xf>
    <xf numFmtId="0" fontId="0" fillId="0" borderId="0" xfId="0" applyBorder="1" applyAlignment="1">
      <alignment wrapText="1"/>
    </xf>
    <xf numFmtId="0" fontId="0" fillId="0" borderId="0" xfId="0" applyFont="1" applyBorder="1" applyAlignment="1">
      <alignment wrapText="1"/>
    </xf>
    <xf numFmtId="164" fontId="1" fillId="5" borderId="2" xfId="0" applyNumberFormat="1" applyFont="1" applyFill="1" applyBorder="1" applyAlignment="1">
      <alignment vertical="center"/>
    </xf>
    <xf numFmtId="164" fontId="5" fillId="5" borderId="2" xfId="0" applyNumberFormat="1" applyFont="1" applyFill="1" applyBorder="1" applyAlignment="1">
      <alignment vertical="center" wrapText="1" readingOrder="1"/>
    </xf>
    <xf numFmtId="0" fontId="6" fillId="0" borderId="7" xfId="0" applyFont="1" applyBorder="1" applyAlignment="1">
      <alignment wrapText="1"/>
    </xf>
    <xf numFmtId="0" fontId="23" fillId="0" borderId="0" xfId="0" applyFont="1" applyBorder="1" applyAlignment="1">
      <alignment horizontal="center" vertical="center"/>
    </xf>
    <xf numFmtId="0" fontId="0" fillId="0" borderId="0" xfId="0" applyBorder="1" applyAlignment="1">
      <alignment wrapText="1"/>
    </xf>
    <xf numFmtId="0" fontId="11" fillId="0" borderId="0" xfId="0" applyFont="1"/>
    <xf numFmtId="0" fontId="24" fillId="0" borderId="0" xfId="1" applyFont="1"/>
    <xf numFmtId="0" fontId="12" fillId="0" borderId="0" xfId="0" applyFont="1" applyAlignment="1">
      <alignment horizontal="justify" vertical="center"/>
    </xf>
    <xf numFmtId="0" fontId="0" fillId="0" borderId="0" xfId="0" applyBorder="1" applyAlignment="1">
      <alignment vertical="top"/>
    </xf>
    <xf numFmtId="0" fontId="6" fillId="5" borderId="0" xfId="0" applyFont="1" applyFill="1" applyBorder="1" applyAlignment="1">
      <alignment vertical="center" wrapText="1"/>
    </xf>
    <xf numFmtId="164" fontId="6" fillId="5" borderId="3" xfId="0" applyNumberFormat="1" applyFont="1" applyFill="1" applyBorder="1" applyAlignment="1">
      <alignment vertical="center" wrapText="1"/>
    </xf>
    <xf numFmtId="0" fontId="6" fillId="0" borderId="1" xfId="0" applyFont="1" applyBorder="1" applyAlignment="1">
      <alignment wrapText="1"/>
    </xf>
    <xf numFmtId="0" fontId="0" fillId="2" borderId="11" xfId="0" applyFont="1" applyFill="1" applyBorder="1" applyAlignment="1">
      <alignment wrapText="1"/>
    </xf>
    <xf numFmtId="0" fontId="0" fillId="0" borderId="0" xfId="0" applyBorder="1" applyAlignment="1">
      <alignment wrapText="1"/>
    </xf>
    <xf numFmtId="0" fontId="18" fillId="0" borderId="0" xfId="1" applyAlignment="1">
      <alignment horizontal="justify" vertical="center"/>
    </xf>
    <xf numFmtId="0" fontId="0" fillId="0" borderId="0" xfId="0" applyFont="1" applyBorder="1" applyAlignment="1">
      <alignment wrapText="1"/>
    </xf>
    <xf numFmtId="0" fontId="0" fillId="0" borderId="0" xfId="0" applyBorder="1" applyAlignment="1">
      <alignment wrapText="1"/>
    </xf>
    <xf numFmtId="0" fontId="0" fillId="0" borderId="9" xfId="0" applyFont="1" applyBorder="1" applyAlignment="1">
      <alignment wrapText="1"/>
    </xf>
    <xf numFmtId="0" fontId="0" fillId="0" borderId="6" xfId="0" applyFont="1" applyBorder="1" applyAlignment="1">
      <alignment wrapText="1"/>
    </xf>
    <xf numFmtId="0" fontId="0" fillId="0" borderId="12" xfId="0" quotePrefix="1" applyFont="1" applyBorder="1" applyAlignment="1">
      <alignment horizontal="center" vertical="top"/>
    </xf>
    <xf numFmtId="0" fontId="1" fillId="0" borderId="12" xfId="0" applyFont="1" applyBorder="1" applyAlignment="1">
      <alignment vertical="center" wrapText="1"/>
    </xf>
    <xf numFmtId="164" fontId="1" fillId="8" borderId="8" xfId="0" applyNumberFormat="1" applyFont="1" applyFill="1" applyBorder="1" applyAlignment="1">
      <alignment vertical="center"/>
    </xf>
    <xf numFmtId="0" fontId="2" fillId="3" borderId="8" xfId="0" applyFont="1" applyFill="1" applyBorder="1" applyAlignment="1">
      <alignment wrapText="1"/>
    </xf>
    <xf numFmtId="43" fontId="0" fillId="0" borderId="12" xfId="2" applyFont="1" applyBorder="1" applyAlignment="1">
      <alignment vertical="center" wrapText="1"/>
    </xf>
    <xf numFmtId="0" fontId="0" fillId="0" borderId="12" xfId="0" applyBorder="1" applyAlignment="1">
      <alignment vertical="center" wrapText="1"/>
    </xf>
    <xf numFmtId="0" fontId="0" fillId="0" borderId="0" xfId="0" applyFill="1" applyAlignment="1">
      <alignment wrapText="1"/>
    </xf>
    <xf numFmtId="0" fontId="0" fillId="0" borderId="12" xfId="0" applyFill="1" applyBorder="1" applyAlignment="1">
      <alignment horizontal="left" vertical="center" wrapText="1"/>
    </xf>
    <xf numFmtId="164" fontId="10" fillId="0" borderId="12" xfId="0" applyNumberFormat="1" applyFont="1" applyFill="1" applyBorder="1" applyAlignment="1">
      <alignment horizontal="right" vertical="center" wrapText="1"/>
    </xf>
    <xf numFmtId="165" fontId="0" fillId="0" borderId="0" xfId="0" applyNumberFormat="1" applyFill="1" applyBorder="1" applyAlignment="1">
      <alignment horizontal="center" vertical="center" wrapText="1"/>
    </xf>
    <xf numFmtId="14" fontId="0" fillId="0" borderId="12" xfId="0" quotePrefix="1" applyNumberFormat="1" applyFill="1" applyBorder="1" applyAlignment="1">
      <alignment horizontal="center" vertical="center" wrapText="1"/>
    </xf>
    <xf numFmtId="0" fontId="0" fillId="0" borderId="12" xfId="0" applyFill="1" applyBorder="1" applyAlignment="1">
      <alignment horizontal="center" vertical="center" wrapText="1"/>
    </xf>
    <xf numFmtId="0" fontId="0" fillId="0" borderId="12" xfId="0" applyFill="1" applyBorder="1" applyAlignment="1">
      <alignment vertical="center" wrapText="1"/>
    </xf>
    <xf numFmtId="0" fontId="0" fillId="0" borderId="0" xfId="0" applyAlignment="1"/>
    <xf numFmtId="164" fontId="6" fillId="8" borderId="8" xfId="0" applyNumberFormat="1" applyFont="1" applyFill="1" applyBorder="1" applyAlignment="1">
      <alignment vertical="center" wrapText="1"/>
    </xf>
    <xf numFmtId="0" fontId="2" fillId="6" borderId="8" xfId="0" applyFont="1" applyFill="1" applyBorder="1" applyAlignment="1">
      <alignment wrapText="1"/>
    </xf>
    <xf numFmtId="0" fontId="0" fillId="5" borderId="8" xfId="0" applyFill="1" applyBorder="1" applyAlignment="1"/>
    <xf numFmtId="0" fontId="27" fillId="0" borderId="12" xfId="0" applyFont="1" applyFill="1" applyBorder="1" applyAlignment="1">
      <alignment horizontal="left" vertical="center" wrapText="1"/>
    </xf>
    <xf numFmtId="0" fontId="28" fillId="0" borderId="0" xfId="0" applyFont="1" applyFill="1" applyAlignment="1">
      <alignment vertical="center" wrapText="1"/>
    </xf>
    <xf numFmtId="0" fontId="28" fillId="0" borderId="0" xfId="0" applyFont="1" applyFill="1" applyAlignment="1">
      <alignment horizontal="center" vertical="center" wrapText="1"/>
    </xf>
    <xf numFmtId="0" fontId="0" fillId="0" borderId="9" xfId="0" applyFont="1" applyFill="1" applyBorder="1" applyAlignment="1">
      <alignment wrapText="1"/>
    </xf>
    <xf numFmtId="0" fontId="6" fillId="0" borderId="2" xfId="0" applyFont="1" applyBorder="1" applyAlignment="1">
      <alignment wrapText="1"/>
    </xf>
    <xf numFmtId="0" fontId="0" fillId="2" borderId="3" xfId="0" applyFont="1" applyFill="1" applyBorder="1" applyAlignment="1"/>
    <xf numFmtId="0" fontId="0" fillId="2" borderId="3" xfId="0" applyFont="1" applyFill="1" applyBorder="1" applyAlignment="1">
      <alignment wrapText="1"/>
    </xf>
    <xf numFmtId="0" fontId="0" fillId="2" borderId="5" xfId="0" applyFont="1" applyFill="1" applyBorder="1" applyAlignment="1">
      <alignment wrapText="1"/>
    </xf>
    <xf numFmtId="0" fontId="0" fillId="2" borderId="1" xfId="0" applyFont="1" applyFill="1" applyBorder="1" applyAlignment="1"/>
    <xf numFmtId="0" fontId="0" fillId="2" borderId="1" xfId="0" applyFont="1" applyFill="1" applyBorder="1" applyAlignment="1">
      <alignment wrapText="1"/>
    </xf>
    <xf numFmtId="14" fontId="27" fillId="0" borderId="12" xfId="0" applyNumberFormat="1" applyFont="1" applyFill="1" applyBorder="1" applyAlignment="1">
      <alignment horizontal="center" vertical="center" wrapText="1"/>
    </xf>
    <xf numFmtId="0" fontId="27" fillId="0" borderId="12" xfId="0" applyFont="1" applyBorder="1" applyAlignment="1">
      <alignment wrapText="1"/>
    </xf>
    <xf numFmtId="14" fontId="27" fillId="0" borderId="12" xfId="0" applyNumberFormat="1" applyFont="1" applyBorder="1" applyAlignment="1">
      <alignment horizontal="center" vertical="center" wrapText="1"/>
    </xf>
    <xf numFmtId="0" fontId="27" fillId="0" borderId="12" xfId="0" applyFont="1" applyBorder="1" applyAlignment="1">
      <alignment horizontal="center" vertical="center" wrapText="1"/>
    </xf>
    <xf numFmtId="8" fontId="27" fillId="0" borderId="12" xfId="0" applyNumberFormat="1" applyFont="1" applyBorder="1" applyAlignment="1">
      <alignment vertical="center" wrapText="1"/>
    </xf>
    <xf numFmtId="0" fontId="1" fillId="0" borderId="12" xfId="0" applyFont="1" applyBorder="1" applyAlignment="1">
      <alignment horizontal="left" vertical="center" wrapText="1"/>
    </xf>
    <xf numFmtId="0" fontId="1" fillId="0" borderId="12" xfId="0" applyFont="1" applyBorder="1" applyAlignment="1">
      <alignment wrapText="1"/>
    </xf>
    <xf numFmtId="166" fontId="0" fillId="10" borderId="12" xfId="0" applyNumberFormat="1" applyFont="1" applyFill="1" applyBorder="1" applyAlignment="1">
      <alignment horizontal="right" vertical="center" wrapText="1"/>
    </xf>
    <xf numFmtId="0" fontId="0" fillId="0" borderId="0" xfId="0" applyFont="1" applyBorder="1" applyAlignment="1">
      <alignment wrapText="1"/>
    </xf>
    <xf numFmtId="0" fontId="0" fillId="0" borderId="12" xfId="0" applyFill="1" applyBorder="1" applyAlignment="1">
      <alignment horizontal="center" vertical="center" wrapText="1"/>
    </xf>
    <xf numFmtId="17" fontId="0" fillId="0" borderId="12" xfId="0" quotePrefix="1" applyNumberFormat="1" applyFont="1" applyBorder="1" applyAlignment="1">
      <alignment horizontal="center" vertical="center" wrapText="1"/>
    </xf>
    <xf numFmtId="0" fontId="0" fillId="0" borderId="12" xfId="0" applyFont="1" applyBorder="1" applyAlignment="1">
      <alignment horizontal="left" vertical="center" wrapText="1"/>
    </xf>
    <xf numFmtId="0" fontId="0" fillId="0" borderId="12" xfId="0" applyBorder="1" applyAlignment="1">
      <alignment horizontal="left" vertical="center" wrapText="1"/>
    </xf>
    <xf numFmtId="0" fontId="29" fillId="0" borderId="0" xfId="0" applyFont="1" applyAlignment="1">
      <alignment wrapText="1"/>
    </xf>
    <xf numFmtId="0" fontId="0" fillId="0" borderId="12" xfId="0" applyFill="1" applyBorder="1" applyAlignment="1">
      <alignment horizontal="center" vertical="center" wrapText="1"/>
    </xf>
    <xf numFmtId="0" fontId="27" fillId="0" borderId="12" xfId="0" applyFont="1" applyBorder="1" applyAlignment="1">
      <alignment vertical="center" wrapText="1"/>
    </xf>
    <xf numFmtId="43" fontId="27" fillId="0" borderId="12" xfId="2" applyFont="1" applyFill="1" applyBorder="1" applyAlignment="1">
      <alignment vertical="center" wrapText="1"/>
    </xf>
    <xf numFmtId="0" fontId="27" fillId="0" borderId="12" xfId="0" applyFont="1" applyFill="1" applyBorder="1" applyAlignment="1">
      <alignment vertical="center" wrapText="1"/>
    </xf>
    <xf numFmtId="0" fontId="27" fillId="0" borderId="12" xfId="0" applyFont="1" applyFill="1" applyBorder="1" applyAlignment="1">
      <alignment horizontal="center" vertical="center" wrapText="1"/>
    </xf>
    <xf numFmtId="164" fontId="27" fillId="0" borderId="12" xfId="0" applyNumberFormat="1" applyFont="1" applyFill="1" applyBorder="1" applyAlignment="1">
      <alignment horizontal="right" vertical="center" wrapText="1"/>
    </xf>
    <xf numFmtId="14" fontId="27" fillId="0" borderId="12" xfId="0" quotePrefix="1" applyNumberFormat="1" applyFont="1" applyFill="1" applyBorder="1" applyAlignment="1">
      <alignment horizontal="center" vertical="center" wrapText="1"/>
    </xf>
    <xf numFmtId="43" fontId="0" fillId="0" borderId="12" xfId="2" applyFont="1" applyFill="1" applyBorder="1" applyAlignment="1">
      <alignment vertical="center" wrapText="1"/>
    </xf>
    <xf numFmtId="0" fontId="0" fillId="0" borderId="0" xfId="0" applyFill="1" applyAlignment="1">
      <alignment vertical="center" wrapText="1"/>
    </xf>
    <xf numFmtId="0" fontId="28" fillId="0" borderId="0" xfId="0" applyFont="1" applyAlignment="1">
      <alignment wrapText="1"/>
    </xf>
    <xf numFmtId="0" fontId="0" fillId="0" borderId="12" xfId="0" applyFill="1" applyBorder="1" applyAlignment="1">
      <alignment horizontal="center" vertical="center" wrapText="1"/>
    </xf>
    <xf numFmtId="14" fontId="0" fillId="0" borderId="13" xfId="0" quotePrefix="1" applyNumberFormat="1" applyFill="1" applyBorder="1" applyAlignment="1">
      <alignment horizontal="center" vertical="center" wrapText="1"/>
    </xf>
    <xf numFmtId="0" fontId="0" fillId="0" borderId="15" xfId="0" applyBorder="1" applyAlignment="1">
      <alignment horizontal="center" vertical="center" wrapText="1"/>
    </xf>
    <xf numFmtId="0" fontId="0" fillId="0" borderId="14" xfId="0" applyBorder="1" applyAlignment="1">
      <alignment horizontal="center" vertical="center" wrapText="1"/>
    </xf>
    <xf numFmtId="0" fontId="0" fillId="0" borderId="13" xfId="0" applyFill="1" applyBorder="1" applyAlignment="1">
      <alignment horizontal="center" vertical="center" wrapText="1"/>
    </xf>
    <xf numFmtId="0" fontId="28" fillId="0" borderId="0" xfId="0" applyFont="1" applyAlignment="1">
      <alignment horizontal="center" wrapText="1"/>
    </xf>
    <xf numFmtId="0" fontId="0" fillId="0" borderId="9" xfId="0" applyBorder="1" applyAlignment="1">
      <alignment horizontal="center" wrapText="1"/>
    </xf>
    <xf numFmtId="0" fontId="27" fillId="0" borderId="13"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0" borderId="13" xfId="0" quotePrefix="1" applyFont="1" applyFill="1" applyBorder="1" applyAlignment="1">
      <alignment horizontal="center" vertical="center" wrapText="1"/>
    </xf>
    <xf numFmtId="14" fontId="27" fillId="0" borderId="13" xfId="0" quotePrefix="1" applyNumberFormat="1" applyFont="1" applyFill="1" applyBorder="1" applyAlignment="1">
      <alignment horizontal="center" vertical="center" wrapText="1"/>
    </xf>
    <xf numFmtId="14" fontId="27" fillId="0" borderId="14" xfId="0" quotePrefix="1" applyNumberFormat="1" applyFont="1" applyFill="1" applyBorder="1" applyAlignment="1">
      <alignment horizontal="center" vertical="center" wrapText="1"/>
    </xf>
    <xf numFmtId="0" fontId="0" fillId="0" borderId="14" xfId="0" applyFill="1" applyBorder="1" applyAlignment="1">
      <alignment horizontal="center" vertical="center" wrapText="1"/>
    </xf>
    <xf numFmtId="14" fontId="0" fillId="0" borderId="14" xfId="0" quotePrefix="1" applyNumberFormat="1" applyFill="1" applyBorder="1" applyAlignment="1">
      <alignment horizontal="center" vertical="center" wrapText="1"/>
    </xf>
    <xf numFmtId="14" fontId="0" fillId="0" borderId="15" xfId="0" quotePrefix="1" applyNumberFormat="1" applyFill="1" applyBorder="1" applyAlignment="1">
      <alignment horizontal="center" vertical="center" wrapText="1"/>
    </xf>
    <xf numFmtId="0" fontId="0" fillId="0" borderId="15" xfId="0" applyFill="1" applyBorder="1" applyAlignment="1">
      <alignment horizontal="center" vertical="center" wrapText="1"/>
    </xf>
    <xf numFmtId="0" fontId="0" fillId="0" borderId="0" xfId="0" applyFont="1" applyAlignment="1">
      <alignment horizontal="justify" vertical="center"/>
    </xf>
    <xf numFmtId="0" fontId="23" fillId="0" borderId="12" xfId="0" applyFont="1" applyBorder="1" applyAlignment="1">
      <alignment horizontal="center" vertical="center"/>
    </xf>
    <xf numFmtId="0" fontId="0" fillId="0" borderId="0" xfId="0" applyFont="1" applyBorder="1" applyAlignment="1">
      <alignment wrapText="1"/>
    </xf>
    <xf numFmtId="0" fontId="0" fillId="0" borderId="0" xfId="0" applyBorder="1" applyAlignment="1">
      <alignment wrapText="1"/>
    </xf>
    <xf numFmtId="0" fontId="3" fillId="4" borderId="12" xfId="0" applyFont="1" applyFill="1" applyBorder="1" applyAlignment="1">
      <alignment vertical="center" wrapText="1" readingOrder="1"/>
    </xf>
    <xf numFmtId="0" fontId="7" fillId="0" borderId="12" xfId="0" applyFont="1" applyBorder="1" applyAlignment="1">
      <alignment vertical="center" wrapText="1" readingOrder="1"/>
    </xf>
    <xf numFmtId="0" fontId="8" fillId="0" borderId="12" xfId="0" applyFont="1" applyBorder="1" applyAlignment="1">
      <alignment vertical="center" wrapText="1" readingOrder="1"/>
    </xf>
    <xf numFmtId="0" fontId="15" fillId="0" borderId="12" xfId="0" applyFont="1" applyFill="1" applyBorder="1" applyAlignment="1">
      <alignment horizontal="center" vertical="center" wrapText="1" readingOrder="1"/>
    </xf>
    <xf numFmtId="0" fontId="16" fillId="0" borderId="12" xfId="0" applyFont="1" applyBorder="1" applyAlignment="1">
      <alignment horizontal="center" vertical="center" wrapText="1" readingOrder="1"/>
    </xf>
    <xf numFmtId="0" fontId="9" fillId="0" borderId="12" xfId="0" applyFont="1" applyFill="1" applyBorder="1" applyAlignment="1">
      <alignment horizontal="center" vertical="center" wrapText="1" readingOrder="1"/>
    </xf>
    <xf numFmtId="0" fontId="1" fillId="0" borderId="12" xfId="0" applyFont="1" applyFill="1" applyBorder="1" applyAlignment="1">
      <alignment horizontal="center" vertical="center" wrapText="1" readingOrder="1"/>
    </xf>
    <xf numFmtId="0" fontId="3" fillId="3" borderId="7" xfId="0" applyNumberFormat="1" applyFont="1" applyFill="1" applyBorder="1" applyAlignment="1">
      <alignment vertical="center" wrapText="1" readingOrder="1"/>
    </xf>
    <xf numFmtId="0" fontId="3" fillId="3" borderId="2" xfId="0" applyNumberFormat="1" applyFont="1" applyFill="1" applyBorder="1" applyAlignment="1">
      <alignment vertical="center" wrapText="1" readingOrder="1"/>
    </xf>
    <xf numFmtId="0" fontId="3" fillId="6" borderId="7" xfId="0" applyFont="1" applyFill="1" applyBorder="1" applyAlignment="1">
      <alignment vertical="center" readingOrder="1"/>
    </xf>
    <xf numFmtId="0" fontId="3" fillId="6" borderId="2" xfId="0" applyFont="1" applyFill="1" applyBorder="1" applyAlignment="1">
      <alignment vertical="center" readingOrder="1"/>
    </xf>
    <xf numFmtId="0" fontId="27" fillId="0" borderId="13"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15" xfId="0" applyFont="1" applyBorder="1" applyAlignment="1">
      <alignment horizontal="center" vertical="center" wrapText="1"/>
    </xf>
    <xf numFmtId="0" fontId="0" fillId="0" borderId="13" xfId="0" applyBorder="1" applyAlignment="1">
      <alignment horizontal="center" vertical="center" wrapText="1"/>
    </xf>
    <xf numFmtId="0" fontId="3" fillId="4" borderId="7" xfId="0" applyFont="1" applyFill="1" applyBorder="1" applyAlignment="1">
      <alignment horizontal="left" vertical="center" wrapText="1" readingOrder="1"/>
    </xf>
    <xf numFmtId="0" fontId="3" fillId="4" borderId="2" xfId="0" applyFont="1" applyFill="1" applyBorder="1" applyAlignment="1">
      <alignment horizontal="left" vertical="center" wrapText="1" readingOrder="1"/>
    </xf>
    <xf numFmtId="0" fontId="9" fillId="0" borderId="7"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6" fillId="0" borderId="2" xfId="0" applyFont="1" applyBorder="1" applyAlignment="1">
      <alignment horizontal="center" vertical="center" wrapText="1"/>
    </xf>
    <xf numFmtId="0" fontId="16" fillId="0" borderId="8" xfId="0" applyFont="1" applyBorder="1" applyAlignment="1">
      <alignment horizontal="center" vertical="center" wrapText="1"/>
    </xf>
    <xf numFmtId="0" fontId="13" fillId="0" borderId="1" xfId="0" applyFont="1" applyBorder="1" applyAlignment="1">
      <alignment horizontal="center" vertical="center"/>
    </xf>
    <xf numFmtId="0" fontId="13" fillId="0" borderId="11" xfId="0" applyFont="1" applyBorder="1" applyAlignment="1">
      <alignment horizontal="center" vertical="center"/>
    </xf>
    <xf numFmtId="0" fontId="15" fillId="0" borderId="9" xfId="0" applyFont="1" applyFill="1" applyBorder="1" applyAlignment="1">
      <alignment horizontal="center" vertical="center" wrapText="1" readingOrder="1"/>
    </xf>
    <xf numFmtId="0" fontId="15" fillId="0" borderId="0" xfId="0" applyFont="1" applyFill="1" applyBorder="1" applyAlignment="1">
      <alignment horizontal="center" vertical="center" wrapText="1" readingOrder="1"/>
    </xf>
    <xf numFmtId="0" fontId="15" fillId="0" borderId="6" xfId="0" applyFont="1" applyFill="1" applyBorder="1" applyAlignment="1">
      <alignment horizontal="center" vertical="center" wrapText="1" readingOrder="1"/>
    </xf>
    <xf numFmtId="0" fontId="5" fillId="2" borderId="4" xfId="0" applyFont="1" applyFill="1" applyBorder="1" applyAlignment="1">
      <alignment horizontal="left" vertical="center" wrapText="1" readingOrder="1"/>
    </xf>
    <xf numFmtId="0" fontId="5" fillId="2" borderId="10" xfId="0" applyFont="1" applyFill="1" applyBorder="1" applyAlignment="1">
      <alignment horizontal="left" vertical="center" wrapText="1" readingOrder="1"/>
    </xf>
    <xf numFmtId="164" fontId="5" fillId="2" borderId="3" xfId="0" applyNumberFormat="1" applyFont="1" applyFill="1" applyBorder="1" applyAlignment="1">
      <alignment horizontal="right" vertical="center" wrapText="1" readingOrder="1"/>
    </xf>
    <xf numFmtId="164" fontId="5" fillId="2" borderId="1" xfId="0" applyNumberFormat="1" applyFont="1" applyFill="1" applyBorder="1" applyAlignment="1">
      <alignment horizontal="right" vertical="center" wrapText="1" readingOrder="1"/>
    </xf>
    <xf numFmtId="0" fontId="0" fillId="0" borderId="12" xfId="0" applyFill="1" applyBorder="1" applyAlignment="1">
      <alignment horizontal="center" vertical="center" wrapText="1"/>
    </xf>
    <xf numFmtId="0" fontId="4" fillId="4" borderId="7" xfId="0" applyFont="1" applyFill="1" applyBorder="1" applyAlignment="1">
      <alignment vertical="center" wrapText="1" readingOrder="1"/>
    </xf>
    <xf numFmtId="0" fontId="4" fillId="4" borderId="2" xfId="0" applyFont="1" applyFill="1" applyBorder="1" applyAlignment="1">
      <alignment vertical="center" wrapText="1" readingOrder="1"/>
    </xf>
    <xf numFmtId="0" fontId="17" fillId="0" borderId="7" xfId="0" applyFont="1" applyBorder="1" applyAlignment="1">
      <alignment horizontal="center" vertical="center"/>
    </xf>
    <xf numFmtId="0" fontId="13" fillId="0" borderId="2" xfId="0" applyFont="1" applyBorder="1" applyAlignment="1">
      <alignment horizontal="center" vertical="center"/>
    </xf>
    <xf numFmtId="0" fontId="13" fillId="0" borderId="8" xfId="0" applyFont="1" applyBorder="1" applyAlignment="1">
      <alignment horizontal="center" vertical="center"/>
    </xf>
    <xf numFmtId="0" fontId="15" fillId="0" borderId="7" xfId="0" applyFont="1" applyFill="1" applyBorder="1" applyAlignment="1">
      <alignment horizontal="center" vertical="center" wrapText="1" readingOrder="1"/>
    </xf>
    <xf numFmtId="0" fontId="15" fillId="0" borderId="2" xfId="0" applyFont="1" applyFill="1" applyBorder="1" applyAlignment="1">
      <alignment horizontal="center" vertical="center" wrapText="1" readingOrder="1"/>
    </xf>
  </cellXfs>
  <cellStyles count="21">
    <cellStyle name="20% - Accent1 2" xfId="5"/>
    <cellStyle name="20% - Accent2 2" xfId="6"/>
    <cellStyle name="20% - Accent3 2" xfId="7"/>
    <cellStyle name="20% - Accent4 2" xfId="8"/>
    <cellStyle name="20% - Accent5 2" xfId="9"/>
    <cellStyle name="20% - Accent6 2" xfId="10"/>
    <cellStyle name="40% - Accent1 2" xfId="11"/>
    <cellStyle name="40% - Accent2 2" xfId="12"/>
    <cellStyle name="40% - Accent3 2" xfId="13"/>
    <cellStyle name="40% - Accent4 2" xfId="14"/>
    <cellStyle name="40% - Accent5 2" xfId="15"/>
    <cellStyle name="40% - Accent6 2" xfId="16"/>
    <cellStyle name="Comma" xfId="2" builtinId="3"/>
    <cellStyle name="Currency 2" xfId="17"/>
    <cellStyle name="Hyperlink" xfId="1" builtinId="8"/>
    <cellStyle name="Normal" xfId="0" builtinId="0"/>
    <cellStyle name="Normal 2" xfId="3"/>
    <cellStyle name="Normal 3" xfId="4"/>
    <cellStyle name="Normal 4" xfId="20"/>
    <cellStyle name="Note 2" xfId="18"/>
    <cellStyle name="Total 2" xfId="1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arch006\AppData\Local\Microsoft\Windows\Temporary%20Internet%20Files\Low\Content.IE5\9KI2VL94\updated-template-for-ce-expenses%2520june201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spitality provided"/>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eexpenses@ssc.govt.nz" TargetMode="External"/><Relationship Id="rId2" Type="http://schemas.openxmlformats.org/officeDocument/2006/relationships/hyperlink" Target="http://www.ssc.govt.nz/ce-expenses-disclosure" TargetMode="External"/><Relationship Id="rId1" Type="http://schemas.openxmlformats.org/officeDocument/2006/relationships/hyperlink" Target="http://www.data.govt.nz/" TargetMode="External"/><Relationship Id="rId5" Type="http://schemas.openxmlformats.org/officeDocument/2006/relationships/printerSettings" Target="../printerSettings/printerSettings1.bin"/><Relationship Id="rId4" Type="http://schemas.openxmlformats.org/officeDocument/2006/relationships/hyperlink" Target="mailto:info@data.govt.n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topLeftCell="A19" zoomScaleNormal="100" workbookViewId="0">
      <selection activeCell="A47" sqref="A47"/>
    </sheetView>
  </sheetViews>
  <sheetFormatPr defaultColWidth="8.7109375" defaultRowHeight="14.25" x14ac:dyDescent="0.2"/>
  <cols>
    <col min="1" max="1" width="219.28515625" style="46" customWidth="1"/>
    <col min="2" max="16384" width="8.7109375" style="46"/>
  </cols>
  <sheetData>
    <row r="1" spans="1:1" ht="15" x14ac:dyDescent="0.2">
      <c r="A1" s="53" t="s">
        <v>24</v>
      </c>
    </row>
    <row r="2" spans="1:1" x14ac:dyDescent="0.2">
      <c r="A2" s="46" t="s">
        <v>32</v>
      </c>
    </row>
    <row r="3" spans="1:1" ht="15" x14ac:dyDescent="0.2">
      <c r="A3" s="47" t="s">
        <v>29</v>
      </c>
    </row>
    <row r="4" spans="1:1" x14ac:dyDescent="0.2">
      <c r="A4" s="70" t="s">
        <v>34</v>
      </c>
    </row>
    <row r="5" spans="1:1" x14ac:dyDescent="0.2">
      <c r="A5" s="70" t="s">
        <v>33</v>
      </c>
    </row>
    <row r="6" spans="1:1" x14ac:dyDescent="0.2">
      <c r="A6" s="70" t="s">
        <v>35</v>
      </c>
    </row>
    <row r="7" spans="1:1" x14ac:dyDescent="0.2">
      <c r="A7" s="70" t="s">
        <v>36</v>
      </c>
    </row>
    <row r="8" spans="1:1" ht="15" x14ac:dyDescent="0.2">
      <c r="A8" s="47" t="s">
        <v>37</v>
      </c>
    </row>
    <row r="9" spans="1:1" x14ac:dyDescent="0.2">
      <c r="A9" s="51" t="s">
        <v>38</v>
      </c>
    </row>
    <row r="10" spans="1:1" x14ac:dyDescent="0.2">
      <c r="A10" s="70" t="s">
        <v>39</v>
      </c>
    </row>
    <row r="11" spans="1:1" x14ac:dyDescent="0.2">
      <c r="A11" s="70" t="s">
        <v>40</v>
      </c>
    </row>
    <row r="12" spans="1:1" x14ac:dyDescent="0.2">
      <c r="A12" s="48" t="s">
        <v>41</v>
      </c>
    </row>
    <row r="13" spans="1:1" x14ac:dyDescent="0.2">
      <c r="A13" s="70" t="s">
        <v>42</v>
      </c>
    </row>
    <row r="14" spans="1:1" ht="15" x14ac:dyDescent="0.2">
      <c r="A14" s="47" t="s">
        <v>43</v>
      </c>
    </row>
    <row r="15" spans="1:1" x14ac:dyDescent="0.2">
      <c r="A15" s="48" t="s">
        <v>18</v>
      </c>
    </row>
    <row r="16" spans="1:1" x14ac:dyDescent="0.2">
      <c r="A16" s="49" t="s">
        <v>54</v>
      </c>
    </row>
    <row r="17" spans="1:1" x14ac:dyDescent="0.2">
      <c r="A17" s="45" t="s">
        <v>55</v>
      </c>
    </row>
    <row r="18" spans="1:1" ht="15" x14ac:dyDescent="0.2">
      <c r="A18" s="72" t="s">
        <v>20</v>
      </c>
    </row>
    <row r="19" spans="1:1" x14ac:dyDescent="0.2">
      <c r="A19" s="45" t="s">
        <v>56</v>
      </c>
    </row>
    <row r="20" spans="1:1" ht="15" x14ac:dyDescent="0.2">
      <c r="A20" s="47" t="s">
        <v>44</v>
      </c>
    </row>
    <row r="21" spans="1:1" ht="15" x14ac:dyDescent="0.2">
      <c r="A21" s="47" t="s">
        <v>45</v>
      </c>
    </row>
    <row r="22" spans="1:1" ht="29.25" x14ac:dyDescent="0.2">
      <c r="A22" s="48" t="s">
        <v>57</v>
      </c>
    </row>
    <row r="23" spans="1:1" x14ac:dyDescent="0.2">
      <c r="A23" s="48" t="s">
        <v>46</v>
      </c>
    </row>
    <row r="24" spans="1:1" ht="28.5" x14ac:dyDescent="0.2">
      <c r="A24" s="48" t="s">
        <v>58</v>
      </c>
    </row>
    <row r="25" spans="1:1" ht="28.5" x14ac:dyDescent="0.2">
      <c r="A25" s="48" t="s">
        <v>59</v>
      </c>
    </row>
    <row r="26" spans="1:1" x14ac:dyDescent="0.2">
      <c r="A26" s="48" t="s">
        <v>47</v>
      </c>
    </row>
    <row r="27" spans="1:1" ht="28.5" customHeight="1" x14ac:dyDescent="0.2">
      <c r="A27" s="48" t="s">
        <v>48</v>
      </c>
    </row>
    <row r="28" spans="1:1" ht="28.5" x14ac:dyDescent="0.2">
      <c r="A28" s="51" t="s">
        <v>49</v>
      </c>
    </row>
    <row r="29" spans="1:1" ht="15" x14ac:dyDescent="0.2">
      <c r="A29" s="47" t="s">
        <v>11</v>
      </c>
    </row>
    <row r="30" spans="1:1" ht="14.25" customHeight="1" x14ac:dyDescent="0.2">
      <c r="A30" s="49" t="s">
        <v>21</v>
      </c>
    </row>
    <row r="31" spans="1:1" ht="14.25" customHeight="1" x14ac:dyDescent="0.2">
      <c r="A31" s="49" t="s">
        <v>60</v>
      </c>
    </row>
    <row r="32" spans="1:1" x14ac:dyDescent="0.2">
      <c r="A32" s="45" t="s">
        <v>61</v>
      </c>
    </row>
    <row r="33" spans="1:1" x14ac:dyDescent="0.2">
      <c r="A33" s="45" t="s">
        <v>50</v>
      </c>
    </row>
    <row r="34" spans="1:1" ht="28.5" x14ac:dyDescent="0.2">
      <c r="A34" s="57" t="s">
        <v>51</v>
      </c>
    </row>
    <row r="35" spans="1:1" x14ac:dyDescent="0.2">
      <c r="A35" s="50" t="s">
        <v>22</v>
      </c>
    </row>
    <row r="36" spans="1:1" ht="28.5" customHeight="1" x14ac:dyDescent="0.2">
      <c r="A36" s="48" t="s">
        <v>52</v>
      </c>
    </row>
    <row r="37" spans="1:1" x14ac:dyDescent="0.2">
      <c r="A37" s="57" t="s">
        <v>23</v>
      </c>
    </row>
    <row r="38" spans="1:1" x14ac:dyDescent="0.2">
      <c r="A38" s="45" t="s">
        <v>62</v>
      </c>
    </row>
    <row r="39" spans="1:1" x14ac:dyDescent="0.2">
      <c r="A39" s="45" t="s">
        <v>53</v>
      </c>
    </row>
    <row r="40" spans="1:1" x14ac:dyDescent="0.2">
      <c r="A40" s="45"/>
    </row>
    <row r="41" spans="1:1" x14ac:dyDescent="0.2">
      <c r="A41" s="45"/>
    </row>
    <row r="42" spans="1:1" x14ac:dyDescent="0.2">
      <c r="A42" s="71" t="s">
        <v>19</v>
      </c>
    </row>
    <row r="43" spans="1:1" x14ac:dyDescent="0.2">
      <c r="A43" s="79" t="s">
        <v>63</v>
      </c>
    </row>
    <row r="48" spans="1:1" x14ac:dyDescent="0.2">
      <c r="A48" s="52"/>
    </row>
  </sheetData>
  <hyperlinks>
    <hyperlink ref="A16" r:id="rId1" display="http://www.data.govt.nz/"/>
    <hyperlink ref="A30" r:id="rId2" display="http://www.ssc.govt.nz/ce-expenses-disclosure"/>
    <hyperlink ref="A42" r:id="rId3" display="mailto:ceexpenses@ssc.govt.nz"/>
    <hyperlink ref="A43" r:id="rId4" display="mailto:info@data.govt.nz"/>
  </hyperlinks>
  <pageMargins left="0.7" right="0.7" top="0.75" bottom="0.75" header="0.3" footer="0.3"/>
  <pageSetup paperSize="8"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1"/>
  <sheetViews>
    <sheetView topLeftCell="A55" zoomScaleNormal="100" workbookViewId="0">
      <selection activeCell="H22" sqref="H22"/>
    </sheetView>
  </sheetViews>
  <sheetFormatPr defaultColWidth="9.140625" defaultRowHeight="12.75" x14ac:dyDescent="0.2"/>
  <cols>
    <col min="1" max="1" width="23.5703125" style="6" customWidth="1"/>
    <col min="2" max="2" width="23.5703125" style="1" customWidth="1"/>
    <col min="3" max="4" width="27.5703125" style="1" customWidth="1"/>
    <col min="5" max="5" width="18.42578125" style="1" customWidth="1"/>
    <col min="6" max="6" width="13.85546875" style="1" customWidth="1"/>
    <col min="7" max="7" width="9.140625" style="1"/>
    <col min="8" max="8" width="11.7109375" style="1" customWidth="1"/>
    <col min="9" max="16384" width="9.140625" style="1"/>
  </cols>
  <sheetData>
    <row r="1" spans="1:10" ht="36" customHeight="1" x14ac:dyDescent="0.2">
      <c r="A1" s="152" t="s">
        <v>16</v>
      </c>
      <c r="B1" s="152"/>
      <c r="C1" s="152"/>
      <c r="D1" s="152"/>
    </row>
    <row r="2" spans="1:10" ht="36" customHeight="1" x14ac:dyDescent="0.2">
      <c r="A2" s="39" t="s">
        <v>7</v>
      </c>
      <c r="B2" s="156" t="s">
        <v>64</v>
      </c>
      <c r="C2" s="156"/>
      <c r="D2" s="156"/>
      <c r="F2" s="124"/>
    </row>
    <row r="3" spans="1:10" ht="36" customHeight="1" x14ac:dyDescent="0.2">
      <c r="A3" s="39" t="s">
        <v>8</v>
      </c>
      <c r="B3" s="157" t="s">
        <v>65</v>
      </c>
      <c r="C3" s="157"/>
      <c r="D3" s="157"/>
      <c r="F3" s="124"/>
    </row>
    <row r="4" spans="1:10" ht="36" customHeight="1" x14ac:dyDescent="0.2">
      <c r="A4" s="39" t="s">
        <v>3</v>
      </c>
      <c r="B4" s="157" t="s">
        <v>66</v>
      </c>
      <c r="C4" s="157"/>
      <c r="D4" s="157"/>
    </row>
    <row r="5" spans="1:10" s="3" customFormat="1" ht="36" customHeight="1" x14ac:dyDescent="0.2">
      <c r="A5" s="158" t="s">
        <v>9</v>
      </c>
      <c r="B5" s="159"/>
      <c r="C5" s="159"/>
      <c r="D5" s="159"/>
    </row>
    <row r="6" spans="1:10" s="3" customFormat="1" ht="35.25" customHeight="1" x14ac:dyDescent="0.2">
      <c r="A6" s="160" t="s">
        <v>28</v>
      </c>
      <c r="B6" s="161"/>
      <c r="C6" s="161"/>
      <c r="D6" s="161"/>
    </row>
    <row r="7" spans="1:10" s="4" customFormat="1" ht="19.5" customHeight="1" x14ac:dyDescent="0.2">
      <c r="A7" s="155" t="s">
        <v>67</v>
      </c>
      <c r="B7" s="155"/>
      <c r="C7" s="155"/>
      <c r="D7" s="155"/>
    </row>
    <row r="8" spans="1:10" s="35" customFormat="1" x14ac:dyDescent="0.2">
      <c r="A8" s="85" t="s">
        <v>17</v>
      </c>
      <c r="B8" s="85" t="s">
        <v>68</v>
      </c>
      <c r="C8" s="85" t="s">
        <v>69</v>
      </c>
      <c r="D8" s="85" t="s">
        <v>77</v>
      </c>
    </row>
    <row r="9" spans="1:10" ht="32.450000000000003" customHeight="1" x14ac:dyDescent="0.2">
      <c r="A9" s="169" t="s">
        <v>162</v>
      </c>
      <c r="B9" s="88">
        <v>1770.3444999999999</v>
      </c>
      <c r="C9" s="166" t="s">
        <v>163</v>
      </c>
      <c r="D9" s="126" t="s">
        <v>164</v>
      </c>
    </row>
    <row r="10" spans="1:10" ht="18.600000000000001" customHeight="1" x14ac:dyDescent="0.2">
      <c r="A10" s="138"/>
      <c r="B10" s="88">
        <v>118.97900000000004</v>
      </c>
      <c r="C10" s="167"/>
      <c r="D10" s="126" t="s">
        <v>165</v>
      </c>
    </row>
    <row r="11" spans="1:10" ht="13.15" customHeight="1" x14ac:dyDescent="0.2">
      <c r="A11" s="169" t="s">
        <v>71</v>
      </c>
      <c r="B11" s="88">
        <v>492.6</v>
      </c>
      <c r="C11" s="166" t="s">
        <v>177</v>
      </c>
      <c r="D11" s="89" t="s">
        <v>72</v>
      </c>
      <c r="E11" s="141"/>
      <c r="F11" s="140"/>
      <c r="I11" s="134"/>
      <c r="J11" s="134"/>
    </row>
    <row r="12" spans="1:10" x14ac:dyDescent="0.2">
      <c r="A12" s="137"/>
      <c r="B12" s="132">
        <v>1352.66</v>
      </c>
      <c r="C12" s="168"/>
      <c r="D12" s="89" t="s">
        <v>70</v>
      </c>
      <c r="E12" s="141"/>
      <c r="F12" s="140"/>
      <c r="H12" s="134"/>
      <c r="I12" s="134"/>
      <c r="J12" s="134"/>
    </row>
    <row r="13" spans="1:10" ht="24.75" customHeight="1" x14ac:dyDescent="0.2">
      <c r="A13" s="138"/>
      <c r="B13" s="88">
        <v>214.28</v>
      </c>
      <c r="C13" s="167"/>
      <c r="D13" s="89" t="s">
        <v>73</v>
      </c>
      <c r="E13" s="141"/>
      <c r="F13" s="140"/>
      <c r="H13" s="134"/>
      <c r="I13" s="134"/>
      <c r="J13" s="134"/>
    </row>
    <row r="14" spans="1:10" ht="12.75" customHeight="1" x14ac:dyDescent="0.2">
      <c r="A14" s="84" t="s">
        <v>75</v>
      </c>
      <c r="B14" s="88">
        <v>19.96</v>
      </c>
      <c r="C14" s="125"/>
      <c r="D14" s="123" t="s">
        <v>74</v>
      </c>
      <c r="F14" s="140"/>
    </row>
    <row r="15" spans="1:10" x14ac:dyDescent="0.2">
      <c r="A15" s="144" t="s">
        <v>166</v>
      </c>
      <c r="B15" s="127">
        <f>9641.1*1.15</f>
        <v>11087.264999999999</v>
      </c>
      <c r="C15" s="142" t="s">
        <v>167</v>
      </c>
      <c r="D15" s="128" t="s">
        <v>72</v>
      </c>
      <c r="F15" s="140"/>
    </row>
    <row r="16" spans="1:10" x14ac:dyDescent="0.2">
      <c r="A16" s="143"/>
      <c r="B16" s="127">
        <f>300*1.15</f>
        <v>345</v>
      </c>
      <c r="C16" s="143"/>
      <c r="D16" s="128" t="s">
        <v>73</v>
      </c>
      <c r="F16" s="140"/>
    </row>
    <row r="17" spans="1:4" x14ac:dyDescent="0.2">
      <c r="A17" s="142" t="s">
        <v>158</v>
      </c>
      <c r="B17" s="127">
        <f>1206.5*1.15</f>
        <v>1387.4749999999999</v>
      </c>
      <c r="C17" s="142" t="s">
        <v>157</v>
      </c>
      <c r="D17" s="128" t="s">
        <v>72</v>
      </c>
    </row>
    <row r="18" spans="1:4" x14ac:dyDescent="0.2">
      <c r="A18" s="143"/>
      <c r="B18" s="127">
        <f>1050*1.15</f>
        <v>1207.5</v>
      </c>
      <c r="C18" s="143"/>
      <c r="D18" s="128" t="s">
        <v>70</v>
      </c>
    </row>
    <row r="19" spans="1:4" x14ac:dyDescent="0.2">
      <c r="A19" s="10"/>
      <c r="B19" s="81"/>
      <c r="C19" s="81"/>
      <c r="D19" s="11"/>
    </row>
    <row r="20" spans="1:4" x14ac:dyDescent="0.2">
      <c r="A20" s="10"/>
      <c r="B20" s="81"/>
      <c r="C20" s="81"/>
      <c r="D20" s="11"/>
    </row>
    <row r="21" spans="1:4" hidden="1" x14ac:dyDescent="0.2">
      <c r="A21" s="10"/>
      <c r="B21" s="81"/>
      <c r="C21" s="81"/>
      <c r="D21" s="11"/>
    </row>
    <row r="22" spans="1:4" ht="19.5" customHeight="1" x14ac:dyDescent="0.2">
      <c r="A22" s="60" t="s">
        <v>4</v>
      </c>
      <c r="B22" s="86">
        <f>SUM(B9:B21)</f>
        <v>17996.0635</v>
      </c>
      <c r="C22" s="81"/>
      <c r="D22" s="11"/>
    </row>
    <row r="23" spans="1:4" s="4" customFormat="1" ht="15.75" x14ac:dyDescent="0.2">
      <c r="A23" s="162" t="s">
        <v>13</v>
      </c>
      <c r="B23" s="163"/>
      <c r="C23" s="163"/>
      <c r="D23" s="87"/>
    </row>
    <row r="24" spans="1:4" s="35" customFormat="1" ht="37.5" customHeight="1" x14ac:dyDescent="0.2">
      <c r="A24" s="85" t="s">
        <v>17</v>
      </c>
      <c r="B24" s="85" t="s">
        <v>68</v>
      </c>
      <c r="C24" s="85" t="s">
        <v>76</v>
      </c>
      <c r="D24" s="85" t="s">
        <v>77</v>
      </c>
    </row>
    <row r="25" spans="1:4" s="90" customFormat="1" ht="25.5" x14ac:dyDescent="0.2">
      <c r="A25" s="136" t="s">
        <v>99</v>
      </c>
      <c r="B25" s="92">
        <f>231.01*1.15</f>
        <v>265.66149999999999</v>
      </c>
      <c r="C25" s="139" t="s">
        <v>100</v>
      </c>
      <c r="D25" s="91" t="s">
        <v>101</v>
      </c>
    </row>
    <row r="26" spans="1:4" s="90" customFormat="1" x14ac:dyDescent="0.2">
      <c r="A26" s="148"/>
      <c r="B26" s="92">
        <f>47.08</f>
        <v>47.08</v>
      </c>
      <c r="C26" s="147"/>
      <c r="D26" s="91" t="s">
        <v>102</v>
      </c>
    </row>
    <row r="27" spans="1:4" s="90" customFormat="1" x14ac:dyDescent="0.2">
      <c r="A27" s="136">
        <v>42534</v>
      </c>
      <c r="B27" s="92">
        <f>67.34*1.15</f>
        <v>77.441000000000003</v>
      </c>
      <c r="C27" s="142" t="s">
        <v>168</v>
      </c>
      <c r="D27" s="91" t="s">
        <v>103</v>
      </c>
    </row>
    <row r="28" spans="1:4" s="90" customFormat="1" x14ac:dyDescent="0.2">
      <c r="A28" s="148"/>
      <c r="B28" s="92">
        <v>43.7</v>
      </c>
      <c r="C28" s="143"/>
      <c r="D28" s="91" t="s">
        <v>104</v>
      </c>
    </row>
    <row r="29" spans="1:4" s="90" customFormat="1" x14ac:dyDescent="0.2">
      <c r="A29" s="136" t="s">
        <v>105</v>
      </c>
      <c r="B29" s="92">
        <f>228.8*1.15</f>
        <v>263.12</v>
      </c>
      <c r="C29" s="139" t="s">
        <v>106</v>
      </c>
      <c r="D29" s="96" t="s">
        <v>107</v>
      </c>
    </row>
    <row r="30" spans="1:4" s="90" customFormat="1" x14ac:dyDescent="0.2">
      <c r="A30" s="149"/>
      <c r="B30" s="92">
        <f>92.67</f>
        <v>92.67</v>
      </c>
      <c r="C30" s="150"/>
      <c r="D30" s="96" t="s">
        <v>108</v>
      </c>
    </row>
    <row r="31" spans="1:4" s="90" customFormat="1" x14ac:dyDescent="0.2">
      <c r="A31" s="148"/>
      <c r="B31" s="92">
        <f>90.3</f>
        <v>90.3</v>
      </c>
      <c r="C31" s="147"/>
      <c r="D31" s="96" t="s">
        <v>109</v>
      </c>
    </row>
    <row r="32" spans="1:4" s="90" customFormat="1" ht="26.45" customHeight="1" x14ac:dyDescent="0.2">
      <c r="A32" s="136" t="s">
        <v>110</v>
      </c>
      <c r="B32" s="92">
        <f>546.59*1.15</f>
        <v>628.57849999999996</v>
      </c>
      <c r="C32" s="139" t="s">
        <v>129</v>
      </c>
      <c r="D32" s="91" t="s">
        <v>111</v>
      </c>
    </row>
    <row r="33" spans="1:4" s="90" customFormat="1" x14ac:dyDescent="0.2">
      <c r="A33" s="149"/>
      <c r="B33" s="92">
        <f>202.79*1.15</f>
        <v>233.20849999999999</v>
      </c>
      <c r="C33" s="150"/>
      <c r="D33" s="96" t="s">
        <v>70</v>
      </c>
    </row>
    <row r="34" spans="1:4" s="90" customFormat="1" x14ac:dyDescent="0.2">
      <c r="A34" s="149"/>
      <c r="B34" s="92">
        <v>85.5</v>
      </c>
      <c r="C34" s="150"/>
      <c r="D34" s="96" t="s">
        <v>104</v>
      </c>
    </row>
    <row r="35" spans="1:4" s="90" customFormat="1" ht="25.5" x14ac:dyDescent="0.2">
      <c r="A35" s="136" t="s">
        <v>112</v>
      </c>
      <c r="B35" s="92">
        <f>473.75*1.15</f>
        <v>544.8125</v>
      </c>
      <c r="C35" s="139" t="s">
        <v>172</v>
      </c>
      <c r="D35" s="91" t="s">
        <v>113</v>
      </c>
    </row>
    <row r="36" spans="1:4" s="90" customFormat="1" x14ac:dyDescent="0.2">
      <c r="A36" s="148"/>
      <c r="B36" s="92">
        <f>54.73*1.15</f>
        <v>62.939499999999988</v>
      </c>
      <c r="C36" s="147"/>
      <c r="D36" s="96" t="s">
        <v>114</v>
      </c>
    </row>
    <row r="37" spans="1:4" s="90" customFormat="1" ht="26.45" customHeight="1" x14ac:dyDescent="0.2">
      <c r="A37" s="136" t="s">
        <v>115</v>
      </c>
      <c r="B37" s="92">
        <f>457.56*1.15</f>
        <v>526.19399999999996</v>
      </c>
      <c r="C37" s="139" t="s">
        <v>130</v>
      </c>
      <c r="D37" s="91" t="s">
        <v>116</v>
      </c>
    </row>
    <row r="38" spans="1:4" s="90" customFormat="1" ht="26.45" customHeight="1" x14ac:dyDescent="0.2">
      <c r="A38" s="148"/>
      <c r="B38" s="92">
        <v>43.7</v>
      </c>
      <c r="C38" s="147"/>
      <c r="D38" s="91" t="s">
        <v>104</v>
      </c>
    </row>
    <row r="39" spans="1:4" s="90" customFormat="1" x14ac:dyDescent="0.2">
      <c r="A39" s="136" t="s">
        <v>117</v>
      </c>
      <c r="B39" s="92">
        <f>(246.99-234.49)*1.15</f>
        <v>14.374999999999998</v>
      </c>
      <c r="C39" s="142" t="s">
        <v>131</v>
      </c>
      <c r="D39" s="101" t="s">
        <v>118</v>
      </c>
    </row>
    <row r="40" spans="1:4" s="90" customFormat="1" x14ac:dyDescent="0.2">
      <c r="A40" s="148"/>
      <c r="B40" s="92">
        <v>85.5</v>
      </c>
      <c r="C40" s="143"/>
      <c r="D40" s="101" t="s">
        <v>104</v>
      </c>
    </row>
    <row r="41" spans="1:4" s="90" customFormat="1" ht="25.9" customHeight="1" x14ac:dyDescent="0.2">
      <c r="A41" s="136" t="s">
        <v>119</v>
      </c>
      <c r="B41" s="92">
        <f>445.21*1.15</f>
        <v>511.99149999999992</v>
      </c>
      <c r="C41" s="139" t="s">
        <v>132</v>
      </c>
      <c r="D41" s="91" t="s">
        <v>101</v>
      </c>
    </row>
    <row r="42" spans="1:4" s="90" customFormat="1" x14ac:dyDescent="0.2">
      <c r="A42" s="149"/>
      <c r="B42" s="92">
        <f>182.3*1.15</f>
        <v>209.64500000000001</v>
      </c>
      <c r="C42" s="150"/>
      <c r="D42" s="91" t="s">
        <v>70</v>
      </c>
    </row>
    <row r="43" spans="1:4" s="90" customFormat="1" x14ac:dyDescent="0.2">
      <c r="A43" s="149"/>
      <c r="B43" s="92">
        <f>69.08*1.15</f>
        <v>79.441999999999993</v>
      </c>
      <c r="C43" s="150"/>
      <c r="D43" s="91" t="s">
        <v>114</v>
      </c>
    </row>
    <row r="44" spans="1:4" s="90" customFormat="1" x14ac:dyDescent="0.2">
      <c r="A44" s="148"/>
      <c r="B44" s="92">
        <v>87.4</v>
      </c>
      <c r="C44" s="147"/>
      <c r="D44" s="91" t="s">
        <v>104</v>
      </c>
    </row>
    <row r="45" spans="1:4" s="90" customFormat="1" ht="26.45" customHeight="1" x14ac:dyDescent="0.2">
      <c r="A45" s="136" t="s">
        <v>120</v>
      </c>
      <c r="B45" s="92">
        <f>400.92*1.15</f>
        <v>461.05799999999999</v>
      </c>
      <c r="C45" s="139" t="s">
        <v>133</v>
      </c>
      <c r="D45" s="91" t="s">
        <v>121</v>
      </c>
    </row>
    <row r="46" spans="1:4" s="90" customFormat="1" x14ac:dyDescent="0.2">
      <c r="A46" s="149"/>
      <c r="B46" s="92">
        <v>27.5</v>
      </c>
      <c r="C46" s="150"/>
      <c r="D46" s="96" t="s">
        <v>122</v>
      </c>
    </row>
    <row r="47" spans="1:4" s="90" customFormat="1" x14ac:dyDescent="0.2">
      <c r="A47" s="149"/>
      <c r="B47" s="92">
        <f>91.4*1.075</f>
        <v>98.254999999999995</v>
      </c>
      <c r="C47" s="150"/>
      <c r="D47" s="96" t="s">
        <v>108</v>
      </c>
    </row>
    <row r="48" spans="1:4" s="90" customFormat="1" x14ac:dyDescent="0.2">
      <c r="A48" s="148"/>
      <c r="B48" s="92">
        <f>87.2*1.075</f>
        <v>93.74</v>
      </c>
      <c r="C48" s="147"/>
      <c r="D48" s="96" t="s">
        <v>109</v>
      </c>
    </row>
    <row r="49" spans="1:8" s="90" customFormat="1" ht="51" x14ac:dyDescent="0.2">
      <c r="A49" s="94" t="s">
        <v>123</v>
      </c>
      <c r="B49" s="92">
        <f>434.11*1.15</f>
        <v>499.22649999999999</v>
      </c>
      <c r="C49" s="129" t="s">
        <v>176</v>
      </c>
      <c r="D49" s="91" t="s">
        <v>116</v>
      </c>
      <c r="E49" s="133"/>
      <c r="F49" s="102"/>
      <c r="G49" s="103"/>
      <c r="H49" s="102"/>
    </row>
    <row r="50" spans="1:8" s="90" customFormat="1" ht="26.45" customHeight="1" x14ac:dyDescent="0.2">
      <c r="A50" s="136" t="s">
        <v>124</v>
      </c>
      <c r="B50" s="92">
        <f>514.16*1.15</f>
        <v>591.28399999999988</v>
      </c>
      <c r="C50" s="139" t="s">
        <v>125</v>
      </c>
      <c r="D50" s="91" t="s">
        <v>126</v>
      </c>
    </row>
    <row r="51" spans="1:8" s="90" customFormat="1" x14ac:dyDescent="0.2">
      <c r="A51" s="149"/>
      <c r="B51" s="92">
        <f>59.6*1.075</f>
        <v>64.069999999999993</v>
      </c>
      <c r="C51" s="150"/>
      <c r="D51" s="91" t="s">
        <v>127</v>
      </c>
    </row>
    <row r="52" spans="1:8" s="90" customFormat="1" x14ac:dyDescent="0.2">
      <c r="A52" s="148"/>
      <c r="B52" s="92">
        <v>43.7</v>
      </c>
      <c r="C52" s="147"/>
      <c r="D52" s="91" t="s">
        <v>104</v>
      </c>
    </row>
    <row r="53" spans="1:8" s="90" customFormat="1" ht="26.45" customHeight="1" x14ac:dyDescent="0.2">
      <c r="A53" s="94" t="s">
        <v>128</v>
      </c>
      <c r="B53" s="92">
        <f>20.5*1.15</f>
        <v>23.574999999999999</v>
      </c>
      <c r="C53" s="120" t="s">
        <v>131</v>
      </c>
      <c r="D53" s="91" t="s">
        <v>118</v>
      </c>
    </row>
    <row r="54" spans="1:8" s="90" customFormat="1" x14ac:dyDescent="0.2">
      <c r="A54" s="145" t="s">
        <v>155</v>
      </c>
      <c r="B54" s="130">
        <f>164*1.15</f>
        <v>188.6</v>
      </c>
      <c r="C54" s="142" t="s">
        <v>175</v>
      </c>
      <c r="D54" s="101" t="s">
        <v>161</v>
      </c>
      <c r="F54" s="102"/>
    </row>
    <row r="55" spans="1:8" s="90" customFormat="1" x14ac:dyDescent="0.2">
      <c r="A55" s="146"/>
      <c r="B55" s="130">
        <f>57.19*1.15</f>
        <v>65.768499999999989</v>
      </c>
      <c r="C55" s="143"/>
      <c r="D55" s="101" t="s">
        <v>114</v>
      </c>
    </row>
    <row r="56" spans="1:8" s="90" customFormat="1" ht="26.45" customHeight="1" x14ac:dyDescent="0.2">
      <c r="A56" s="131" t="s">
        <v>154</v>
      </c>
      <c r="B56" s="130">
        <f>12.5*1.15</f>
        <v>14.374999999999998</v>
      </c>
      <c r="C56" s="129" t="s">
        <v>131</v>
      </c>
      <c r="D56" s="101" t="s">
        <v>101</v>
      </c>
    </row>
    <row r="57" spans="1:8" ht="12.6" customHeight="1" x14ac:dyDescent="0.2">
      <c r="A57" s="10"/>
      <c r="B57" s="81"/>
      <c r="C57" s="81"/>
      <c r="D57" s="11"/>
    </row>
    <row r="58" spans="1:8" x14ac:dyDescent="0.2">
      <c r="A58" s="10"/>
      <c r="B58" s="81"/>
      <c r="C58" s="81"/>
      <c r="D58" s="11"/>
    </row>
    <row r="59" spans="1:8" hidden="1" x14ac:dyDescent="0.2">
      <c r="A59" s="10"/>
      <c r="B59" s="81"/>
      <c r="C59" s="81"/>
      <c r="D59" s="11"/>
    </row>
    <row r="60" spans="1:8" ht="19.5" customHeight="1" x14ac:dyDescent="0.2">
      <c r="A60" s="60" t="s">
        <v>4</v>
      </c>
      <c r="B60" s="98">
        <f>SUM(B25:B59)</f>
        <v>6164.4109999999991</v>
      </c>
      <c r="C60" s="81"/>
      <c r="D60" s="11"/>
    </row>
    <row r="61" spans="1:8" ht="19.5" customHeight="1" x14ac:dyDescent="0.2">
      <c r="A61" s="164" t="s">
        <v>12</v>
      </c>
      <c r="B61" s="165"/>
      <c r="C61" s="165"/>
      <c r="D61" s="99"/>
    </row>
    <row r="62" spans="1:8" s="36" customFormat="1" ht="25.5" customHeight="1" x14ac:dyDescent="0.2">
      <c r="A62" s="85" t="s">
        <v>0</v>
      </c>
      <c r="B62" s="85" t="s">
        <v>68</v>
      </c>
      <c r="C62" s="85" t="s">
        <v>76</v>
      </c>
      <c r="D62" s="85" t="s">
        <v>77</v>
      </c>
    </row>
    <row r="63" spans="1:8" s="90" customFormat="1" ht="12.75" customHeight="1" x14ac:dyDescent="0.2">
      <c r="A63" s="94">
        <v>42537</v>
      </c>
      <c r="B63" s="92">
        <f>17.22*1.15</f>
        <v>19.802999999999997</v>
      </c>
      <c r="C63" s="95" t="s">
        <v>80</v>
      </c>
      <c r="D63" s="91" t="s">
        <v>79</v>
      </c>
      <c r="E63" s="93"/>
    </row>
    <row r="64" spans="1:8" s="90" customFormat="1" ht="12.75" customHeight="1" x14ac:dyDescent="0.2">
      <c r="A64" s="94">
        <v>42551</v>
      </c>
      <c r="B64" s="92">
        <f>16.73*1.15</f>
        <v>19.2395</v>
      </c>
      <c r="C64" s="95" t="s">
        <v>81</v>
      </c>
      <c r="D64" s="91" t="s">
        <v>79</v>
      </c>
      <c r="E64" s="93"/>
    </row>
    <row r="65" spans="1:6" ht="12.75" customHeight="1" x14ac:dyDescent="0.2">
      <c r="A65" s="136" t="s">
        <v>82</v>
      </c>
      <c r="B65" s="92">
        <v>18.28</v>
      </c>
      <c r="C65" s="139" t="s">
        <v>173</v>
      </c>
      <c r="D65" s="91" t="s">
        <v>79</v>
      </c>
    </row>
    <row r="66" spans="1:6" ht="12.75" customHeight="1" x14ac:dyDescent="0.2">
      <c r="A66" s="149"/>
      <c r="B66" s="92">
        <v>15.91</v>
      </c>
      <c r="C66" s="147"/>
      <c r="D66" s="91" t="s">
        <v>83</v>
      </c>
      <c r="F66" s="97"/>
    </row>
    <row r="67" spans="1:6" ht="12.75" customHeight="1" x14ac:dyDescent="0.2">
      <c r="A67" s="149"/>
      <c r="B67" s="92">
        <v>-18.28</v>
      </c>
      <c r="C67" s="139" t="s">
        <v>84</v>
      </c>
      <c r="D67" s="91" t="s">
        <v>79</v>
      </c>
    </row>
    <row r="68" spans="1:6" ht="12.75" customHeight="1" x14ac:dyDescent="0.2">
      <c r="A68" s="148"/>
      <c r="B68" s="92">
        <v>-15.91</v>
      </c>
      <c r="C68" s="147"/>
      <c r="D68" s="91" t="s">
        <v>83</v>
      </c>
    </row>
    <row r="69" spans="1:6" ht="25.5" x14ac:dyDescent="0.2">
      <c r="A69" s="94" t="s">
        <v>88</v>
      </c>
      <c r="B69" s="92">
        <v>76.11</v>
      </c>
      <c r="C69" s="135" t="s">
        <v>174</v>
      </c>
      <c r="D69" s="91" t="s">
        <v>89</v>
      </c>
      <c r="F69" s="97"/>
    </row>
    <row r="70" spans="1:6" ht="12.75" customHeight="1" x14ac:dyDescent="0.2">
      <c r="A70" s="136" t="s">
        <v>90</v>
      </c>
      <c r="B70" s="92">
        <v>90.09</v>
      </c>
      <c r="C70" s="139" t="s">
        <v>174</v>
      </c>
      <c r="D70" s="91" t="s">
        <v>89</v>
      </c>
      <c r="F70" s="97"/>
    </row>
    <row r="71" spans="1:6" ht="12.75" customHeight="1" x14ac:dyDescent="0.2">
      <c r="A71" s="148"/>
      <c r="B71" s="92">
        <v>60.85</v>
      </c>
      <c r="C71" s="147"/>
      <c r="D71" s="91" t="s">
        <v>91</v>
      </c>
      <c r="F71" s="97"/>
    </row>
    <row r="72" spans="1:6" ht="12.75" customHeight="1" x14ac:dyDescent="0.2">
      <c r="A72" s="136" t="s">
        <v>92</v>
      </c>
      <c r="B72" s="92">
        <v>64.5</v>
      </c>
      <c r="C72" s="139" t="s">
        <v>174</v>
      </c>
      <c r="D72" s="91" t="s">
        <v>91</v>
      </c>
      <c r="F72" s="97"/>
    </row>
    <row r="73" spans="1:6" ht="12.75" customHeight="1" x14ac:dyDescent="0.2">
      <c r="A73" s="137"/>
      <c r="B73" s="92">
        <v>64.290000000000006</v>
      </c>
      <c r="C73" s="137"/>
      <c r="D73" s="91" t="s">
        <v>89</v>
      </c>
      <c r="F73" s="97"/>
    </row>
    <row r="74" spans="1:6" ht="12.75" customHeight="1" x14ac:dyDescent="0.2">
      <c r="A74" s="137"/>
      <c r="B74" s="92">
        <v>32.25</v>
      </c>
      <c r="C74" s="139" t="s">
        <v>173</v>
      </c>
      <c r="D74" s="91" t="s">
        <v>93</v>
      </c>
      <c r="F74" s="97"/>
    </row>
    <row r="75" spans="1:6" ht="12.75" customHeight="1" x14ac:dyDescent="0.2">
      <c r="A75" s="137"/>
      <c r="B75" s="92">
        <v>34.19</v>
      </c>
      <c r="C75" s="137"/>
      <c r="D75" s="91" t="s">
        <v>94</v>
      </c>
      <c r="F75" s="97"/>
    </row>
    <row r="76" spans="1:6" ht="12.75" customHeight="1" x14ac:dyDescent="0.2">
      <c r="A76" s="137"/>
      <c r="B76" s="92">
        <v>-32.25</v>
      </c>
      <c r="C76" s="139" t="s">
        <v>84</v>
      </c>
      <c r="D76" s="91" t="s">
        <v>93</v>
      </c>
      <c r="F76" s="97"/>
    </row>
    <row r="77" spans="1:6" ht="12.75" customHeight="1" x14ac:dyDescent="0.2">
      <c r="A77" s="138"/>
      <c r="B77" s="92">
        <v>-34.19</v>
      </c>
      <c r="C77" s="147"/>
      <c r="D77" s="91" t="s">
        <v>94</v>
      </c>
      <c r="F77" s="97"/>
    </row>
    <row r="78" spans="1:6" ht="12.75" customHeight="1" x14ac:dyDescent="0.2">
      <c r="A78" s="94" t="s">
        <v>96</v>
      </c>
      <c r="B78" s="92">
        <v>71.38</v>
      </c>
      <c r="C78" s="139" t="s">
        <v>174</v>
      </c>
      <c r="D78" s="91" t="s">
        <v>89</v>
      </c>
      <c r="F78" s="97"/>
    </row>
    <row r="79" spans="1:6" x14ac:dyDescent="0.2">
      <c r="A79" s="94" t="s">
        <v>156</v>
      </c>
      <c r="B79" s="92">
        <v>18.28</v>
      </c>
      <c r="C79" s="137"/>
      <c r="D79" s="91" t="s">
        <v>79</v>
      </c>
      <c r="F79" s="97"/>
    </row>
    <row r="80" spans="1:6" ht="12.75" customHeight="1" x14ac:dyDescent="0.2">
      <c r="A80" s="94" t="s">
        <v>85</v>
      </c>
      <c r="B80" s="92">
        <v>97.749999999999986</v>
      </c>
      <c r="C80" s="95" t="s">
        <v>86</v>
      </c>
      <c r="D80" s="91" t="s">
        <v>87</v>
      </c>
    </row>
    <row r="81" spans="1:6" ht="12.75" customHeight="1" x14ac:dyDescent="0.2">
      <c r="A81" s="94" t="s">
        <v>95</v>
      </c>
      <c r="B81" s="92">
        <v>390.99999999999994</v>
      </c>
      <c r="C81" s="95" t="s">
        <v>86</v>
      </c>
      <c r="D81" s="91" t="s">
        <v>87</v>
      </c>
      <c r="F81" s="97"/>
    </row>
    <row r="82" spans="1:6" s="90" customFormat="1" x14ac:dyDescent="0.2">
      <c r="A82" s="136" t="s">
        <v>97</v>
      </c>
      <c r="B82" s="92">
        <v>18.489999999999998</v>
      </c>
      <c r="C82" s="139" t="s">
        <v>81</v>
      </c>
      <c r="D82" s="91" t="s">
        <v>79</v>
      </c>
    </row>
    <row r="83" spans="1:6" s="90" customFormat="1" x14ac:dyDescent="0.2">
      <c r="A83" s="148"/>
      <c r="B83" s="92">
        <f>17.7*1.15</f>
        <v>20.354999999999997</v>
      </c>
      <c r="C83" s="147"/>
      <c r="D83" s="91" t="s">
        <v>83</v>
      </c>
    </row>
    <row r="84" spans="1:6" s="90" customFormat="1" x14ac:dyDescent="0.2">
      <c r="A84" s="136" t="s">
        <v>98</v>
      </c>
      <c r="B84" s="92">
        <v>18.28</v>
      </c>
      <c r="C84" s="139" t="s">
        <v>81</v>
      </c>
      <c r="D84" s="91" t="s">
        <v>79</v>
      </c>
    </row>
    <row r="85" spans="1:6" s="90" customFormat="1" x14ac:dyDescent="0.2">
      <c r="A85" s="148"/>
      <c r="B85" s="92">
        <v>22.79</v>
      </c>
      <c r="C85" s="147"/>
      <c r="D85" s="91" t="s">
        <v>83</v>
      </c>
    </row>
    <row r="86" spans="1:6" x14ac:dyDescent="0.2">
      <c r="A86" s="94" t="s">
        <v>169</v>
      </c>
      <c r="B86" s="92">
        <f>12.5*1.1-0.05</f>
        <v>13.700000000000001</v>
      </c>
      <c r="C86" s="125" t="s">
        <v>81</v>
      </c>
      <c r="D86" s="91" t="s">
        <v>79</v>
      </c>
      <c r="F86" s="97"/>
    </row>
    <row r="87" spans="1:6" x14ac:dyDescent="0.2">
      <c r="A87" s="94" t="s">
        <v>170</v>
      </c>
      <c r="B87" s="92">
        <f>12.95*1.1</f>
        <v>14.245000000000001</v>
      </c>
      <c r="C87" s="125" t="s">
        <v>81</v>
      </c>
      <c r="D87" s="91" t="s">
        <v>79</v>
      </c>
      <c r="F87" s="97"/>
    </row>
    <row r="88" spans="1:6" ht="12.75" customHeight="1" x14ac:dyDescent="0.2">
      <c r="A88" s="10"/>
      <c r="B88" s="81"/>
      <c r="C88" s="81"/>
      <c r="D88" s="11"/>
    </row>
    <row r="89" spans="1:6" ht="12.75" customHeight="1" x14ac:dyDescent="0.2">
      <c r="A89" s="10"/>
      <c r="B89" s="81"/>
      <c r="C89" s="81"/>
      <c r="D89" s="11"/>
    </row>
    <row r="90" spans="1:6" ht="12.75" hidden="1" customHeight="1" x14ac:dyDescent="0.2">
      <c r="A90" s="10"/>
      <c r="B90" s="81"/>
      <c r="C90" s="81"/>
      <c r="D90" s="11"/>
    </row>
    <row r="91" spans="1:6" ht="19.5" customHeight="1" x14ac:dyDescent="0.2">
      <c r="A91" s="60" t="s">
        <v>4</v>
      </c>
      <c r="B91" s="98">
        <f>SUM(B63:B90)</f>
        <v>1081.1524999999999</v>
      </c>
      <c r="C91" s="81"/>
      <c r="D91" s="11"/>
    </row>
    <row r="92" spans="1:6" s="7" customFormat="1" ht="34.5" customHeight="1" x14ac:dyDescent="0.2">
      <c r="A92" s="37" t="s">
        <v>6</v>
      </c>
      <c r="B92" s="65">
        <f>B22+B60+B91</f>
        <v>25241.627</v>
      </c>
      <c r="C92" s="8"/>
      <c r="D92" s="100"/>
    </row>
    <row r="93" spans="1:6" s="61" customFormat="1" x14ac:dyDescent="0.2">
      <c r="B93" s="58"/>
      <c r="C93" s="59"/>
      <c r="D93" s="59"/>
    </row>
    <row r="94" spans="1:6" s="63" customFormat="1" x14ac:dyDescent="0.2">
      <c r="A94" s="38"/>
      <c r="B94" s="3"/>
    </row>
    <row r="95" spans="1:6" s="63" customFormat="1" ht="12.6" customHeight="1" x14ac:dyDescent="0.2">
      <c r="A95" s="153"/>
      <c r="B95" s="153"/>
      <c r="C95" s="153"/>
    </row>
    <row r="96" spans="1:6" s="61" customFormat="1" ht="12.95" customHeight="1" x14ac:dyDescent="0.2">
      <c r="A96" s="154"/>
      <c r="B96" s="154"/>
      <c r="C96" s="154"/>
    </row>
    <row r="97" spans="1:4" x14ac:dyDescent="0.2">
      <c r="A97" s="55"/>
      <c r="B97" s="56"/>
      <c r="C97" s="61"/>
      <c r="D97" s="61"/>
    </row>
    <row r="98" spans="1:4" x14ac:dyDescent="0.2">
      <c r="A98" s="73"/>
      <c r="B98" s="56"/>
      <c r="C98" s="78"/>
      <c r="D98" s="78"/>
    </row>
    <row r="99" spans="1:4" x14ac:dyDescent="0.2">
      <c r="A99" s="73"/>
      <c r="B99" s="56"/>
      <c r="C99" s="69"/>
      <c r="D99" s="69"/>
    </row>
    <row r="100" spans="1:4" x14ac:dyDescent="0.2">
      <c r="A100" s="151"/>
      <c r="B100" s="151"/>
      <c r="C100" s="151"/>
      <c r="D100" s="151"/>
    </row>
    <row r="101" spans="1:4" x14ac:dyDescent="0.2">
      <c r="A101" s="34"/>
      <c r="B101" s="61"/>
      <c r="C101" s="61"/>
      <c r="D101" s="61"/>
    </row>
    <row r="102" spans="1:4" x14ac:dyDescent="0.2">
      <c r="A102" s="34"/>
      <c r="B102" s="61"/>
      <c r="C102" s="61"/>
      <c r="D102" s="61"/>
    </row>
    <row r="103" spans="1:4" x14ac:dyDescent="0.2">
      <c r="A103" s="34"/>
      <c r="B103" s="61"/>
      <c r="C103" s="61"/>
      <c r="D103" s="61"/>
    </row>
    <row r="104" spans="1:4" x14ac:dyDescent="0.2">
      <c r="A104" s="34"/>
      <c r="B104" s="61"/>
      <c r="C104" s="61"/>
      <c r="D104" s="61"/>
    </row>
    <row r="105" spans="1:4" x14ac:dyDescent="0.2">
      <c r="A105" s="34"/>
      <c r="B105" s="61"/>
      <c r="C105" s="61"/>
      <c r="D105" s="61"/>
    </row>
    <row r="106" spans="1:4" x14ac:dyDescent="0.2">
      <c r="A106" s="34"/>
      <c r="B106" s="61"/>
      <c r="C106" s="61"/>
      <c r="D106" s="61"/>
    </row>
    <row r="107" spans="1:4" x14ac:dyDescent="0.2">
      <c r="A107" s="34"/>
      <c r="B107" s="61"/>
      <c r="C107" s="61"/>
      <c r="D107" s="61"/>
    </row>
    <row r="108" spans="1:4" x14ac:dyDescent="0.2">
      <c r="A108" s="34"/>
      <c r="B108" s="61"/>
      <c r="C108" s="61"/>
      <c r="D108" s="61"/>
    </row>
    <row r="109" spans="1:4" x14ac:dyDescent="0.2">
      <c r="A109" s="34"/>
      <c r="B109" s="61"/>
      <c r="C109" s="61"/>
      <c r="D109" s="61"/>
    </row>
    <row r="110" spans="1:4" x14ac:dyDescent="0.2">
      <c r="A110" s="34"/>
      <c r="B110" s="61"/>
      <c r="C110" s="61"/>
      <c r="D110" s="61"/>
    </row>
    <row r="111" spans="1:4" x14ac:dyDescent="0.2">
      <c r="A111" s="34"/>
      <c r="B111" s="61"/>
      <c r="C111" s="61"/>
      <c r="D111" s="61"/>
    </row>
  </sheetData>
  <mergeCells count="58">
    <mergeCell ref="A32:A34"/>
    <mergeCell ref="C32:C34"/>
    <mergeCell ref="A35:A36"/>
    <mergeCell ref="A65:A68"/>
    <mergeCell ref="A70:A71"/>
    <mergeCell ref="A25:A26"/>
    <mergeCell ref="C25:C26"/>
    <mergeCell ref="A27:A28"/>
    <mergeCell ref="C27:C28"/>
    <mergeCell ref="A29:A31"/>
    <mergeCell ref="C29:C31"/>
    <mergeCell ref="C65:C66"/>
    <mergeCell ref="C67:C68"/>
    <mergeCell ref="C70:C71"/>
    <mergeCell ref="C76:C77"/>
    <mergeCell ref="A84:A85"/>
    <mergeCell ref="C84:C85"/>
    <mergeCell ref="A82:A83"/>
    <mergeCell ref="C82:C83"/>
    <mergeCell ref="A100:D100"/>
    <mergeCell ref="A1:D1"/>
    <mergeCell ref="A95:C95"/>
    <mergeCell ref="A96:C96"/>
    <mergeCell ref="A7:D7"/>
    <mergeCell ref="B2:D2"/>
    <mergeCell ref="B3:D3"/>
    <mergeCell ref="B4:D4"/>
    <mergeCell ref="A5:D5"/>
    <mergeCell ref="A6:D6"/>
    <mergeCell ref="A23:C23"/>
    <mergeCell ref="A61:C61"/>
    <mergeCell ref="C9:C10"/>
    <mergeCell ref="C11:C13"/>
    <mergeCell ref="A9:A10"/>
    <mergeCell ref="A11:A13"/>
    <mergeCell ref="C39:C40"/>
    <mergeCell ref="A50:A52"/>
    <mergeCell ref="C50:C52"/>
    <mergeCell ref="A41:A44"/>
    <mergeCell ref="C41:C44"/>
    <mergeCell ref="A45:A48"/>
    <mergeCell ref="C45:C48"/>
    <mergeCell ref="A72:A77"/>
    <mergeCell ref="C72:C73"/>
    <mergeCell ref="C74:C75"/>
    <mergeCell ref="C78:C79"/>
    <mergeCell ref="F11:F16"/>
    <mergeCell ref="E11:E13"/>
    <mergeCell ref="A17:A18"/>
    <mergeCell ref="C17:C18"/>
    <mergeCell ref="A15:A16"/>
    <mergeCell ref="C15:C16"/>
    <mergeCell ref="A54:A55"/>
    <mergeCell ref="C54:C55"/>
    <mergeCell ref="C35:C36"/>
    <mergeCell ref="A37:A38"/>
    <mergeCell ref="C37:C38"/>
    <mergeCell ref="A39:A40"/>
  </mergeCells>
  <printOptions gridLines="1"/>
  <pageMargins left="0.70866141732283472" right="0.70866141732283472" top="0.74803149606299213" bottom="0.74803149606299213" header="0.31496062992125984" footer="0.31496062992125984"/>
  <pageSetup paperSize="8" scale="70" orientation="portrait" r:id="rId1"/>
  <headerFooter alignWithMargins="0"/>
  <rowBreaks count="2" manualBreakCount="2">
    <brk id="22" max="5" man="1"/>
    <brk id="60" max="5" man="1"/>
  </rowBreaks>
  <ignoredErrors>
    <ignoredError sqref="B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zoomScaleNormal="100" workbookViewId="0">
      <selection activeCell="A9" sqref="A9"/>
    </sheetView>
  </sheetViews>
  <sheetFormatPr defaultColWidth="9.140625" defaultRowHeight="12.75" x14ac:dyDescent="0.2"/>
  <cols>
    <col min="1" max="2" width="23.5703125" style="15" customWidth="1"/>
    <col min="3" max="6" width="27.5703125" style="15" customWidth="1"/>
    <col min="7" max="16384" width="9.140625" style="16"/>
  </cols>
  <sheetData>
    <row r="1" spans="1:7" ht="36" customHeight="1" x14ac:dyDescent="0.2">
      <c r="A1" s="152" t="s">
        <v>16</v>
      </c>
      <c r="B1" s="152"/>
      <c r="C1" s="152"/>
      <c r="D1" s="152"/>
      <c r="E1" s="152"/>
      <c r="F1" s="152"/>
    </row>
    <row r="2" spans="1:7" ht="36" customHeight="1" x14ac:dyDescent="0.2">
      <c r="A2" s="39" t="s">
        <v>7</v>
      </c>
      <c r="B2" s="156" t="str">
        <f>Travel!B2</f>
        <v>Ministry of Social Development</v>
      </c>
      <c r="C2" s="156"/>
      <c r="D2" s="156"/>
      <c r="E2" s="156"/>
      <c r="F2" s="156"/>
      <c r="G2" s="40"/>
    </row>
    <row r="3" spans="1:7" ht="36" customHeight="1" x14ac:dyDescent="0.2">
      <c r="A3" s="39" t="s">
        <v>8</v>
      </c>
      <c r="B3" s="157" t="str">
        <f>Travel!B3</f>
        <v>Brendan Boyle</v>
      </c>
      <c r="C3" s="157"/>
      <c r="D3" s="157"/>
      <c r="E3" s="157"/>
      <c r="F3" s="157"/>
      <c r="G3" s="41"/>
    </row>
    <row r="4" spans="1:7" ht="36" customHeight="1" x14ac:dyDescent="0.2">
      <c r="A4" s="39" t="s">
        <v>3</v>
      </c>
      <c r="B4" s="157" t="str">
        <f>Travel!B4</f>
        <v>1 July 2016 to 30 June 2017</v>
      </c>
      <c r="C4" s="157"/>
      <c r="D4" s="157"/>
      <c r="E4" s="157"/>
      <c r="F4" s="157"/>
      <c r="G4" s="41"/>
    </row>
    <row r="5" spans="1:7" s="14" customFormat="1" ht="35.25" customHeight="1" x14ac:dyDescent="0.25">
      <c r="A5" s="175" t="s">
        <v>25</v>
      </c>
      <c r="B5" s="176"/>
      <c r="C5" s="177"/>
      <c r="D5" s="177"/>
      <c r="E5" s="177"/>
      <c r="F5" s="178"/>
    </row>
    <row r="6" spans="1:7" s="14" customFormat="1" ht="35.25" customHeight="1" x14ac:dyDescent="0.25">
      <c r="A6" s="172" t="s">
        <v>30</v>
      </c>
      <c r="B6" s="173"/>
      <c r="C6" s="173"/>
      <c r="D6" s="173"/>
      <c r="E6" s="173"/>
      <c r="F6" s="174"/>
    </row>
    <row r="7" spans="1:7" s="3" customFormat="1" ht="30.95" customHeight="1" x14ac:dyDescent="0.25">
      <c r="A7" s="170" t="s">
        <v>14</v>
      </c>
      <c r="B7" s="171"/>
      <c r="C7" s="5"/>
      <c r="D7" s="5"/>
      <c r="E7" s="5"/>
      <c r="F7" s="20"/>
    </row>
    <row r="8" spans="1:7" x14ac:dyDescent="0.2">
      <c r="A8" s="116" t="s">
        <v>0</v>
      </c>
      <c r="B8" s="85" t="s">
        <v>135</v>
      </c>
      <c r="C8" s="85" t="s">
        <v>76</v>
      </c>
      <c r="D8" s="85" t="s">
        <v>77</v>
      </c>
      <c r="E8" s="117" t="s">
        <v>136</v>
      </c>
      <c r="F8" s="117" t="s">
        <v>1</v>
      </c>
    </row>
    <row r="9" spans="1:7" ht="25.5" x14ac:dyDescent="0.2">
      <c r="A9" s="104" t="s">
        <v>134</v>
      </c>
      <c r="F9" s="19"/>
    </row>
    <row r="10" spans="1:7" x14ac:dyDescent="0.2">
      <c r="A10" s="18"/>
      <c r="F10" s="19"/>
    </row>
    <row r="11" spans="1:7" x14ac:dyDescent="0.2">
      <c r="A11" s="18"/>
      <c r="F11" s="19"/>
    </row>
    <row r="12" spans="1:7" ht="11.25" customHeight="1" x14ac:dyDescent="0.2">
      <c r="A12" s="18"/>
      <c r="F12" s="19"/>
    </row>
    <row r="13" spans="1:7" hidden="1" x14ac:dyDescent="0.2">
      <c r="A13" s="18"/>
      <c r="F13" s="19"/>
    </row>
    <row r="14" spans="1:7" s="17" customFormat="1" ht="25.5" hidden="1" customHeight="1" x14ac:dyDescent="0.2">
      <c r="A14" s="18"/>
      <c r="B14" s="15"/>
      <c r="C14" s="15"/>
      <c r="D14" s="15"/>
      <c r="E14" s="15"/>
      <c r="F14" s="19"/>
    </row>
    <row r="15" spans="1:7" ht="24.95" customHeight="1" x14ac:dyDescent="0.2">
      <c r="A15" s="62" t="s">
        <v>15</v>
      </c>
      <c r="B15" s="66">
        <f>SUM(B9:B14)</f>
        <v>0</v>
      </c>
      <c r="C15" s="22"/>
      <c r="D15" s="23"/>
      <c r="E15" s="23"/>
      <c r="F15" s="24"/>
    </row>
    <row r="16" spans="1:7" x14ac:dyDescent="0.2">
      <c r="A16" s="67"/>
      <c r="B16" s="26"/>
      <c r="C16" s="26"/>
      <c r="D16" s="26"/>
      <c r="E16" s="26"/>
      <c r="F16" s="27"/>
    </row>
    <row r="17" spans="1:6" x14ac:dyDescent="0.2">
      <c r="A17" s="64"/>
      <c r="B17" s="64"/>
      <c r="C17" s="64"/>
      <c r="D17" s="64"/>
      <c r="E17" s="64"/>
      <c r="F17" s="64"/>
    </row>
    <row r="18" spans="1:6" x14ac:dyDescent="0.2">
      <c r="A18" s="64"/>
      <c r="B18" s="64"/>
      <c r="C18" s="64"/>
      <c r="D18" s="64"/>
      <c r="E18" s="64"/>
      <c r="F18" s="64"/>
    </row>
    <row r="19" spans="1:6" x14ac:dyDescent="0.2">
      <c r="A19" s="64"/>
      <c r="B19" s="64"/>
      <c r="C19" s="64"/>
      <c r="D19" s="64"/>
      <c r="E19" s="64"/>
      <c r="F19" s="64"/>
    </row>
    <row r="20" spans="1:6" x14ac:dyDescent="0.2">
      <c r="A20" s="64"/>
      <c r="B20" s="64"/>
      <c r="C20" s="64"/>
      <c r="D20" s="64"/>
      <c r="E20" s="64"/>
      <c r="F20" s="64"/>
    </row>
  </sheetData>
  <mergeCells count="7">
    <mergeCell ref="A7:B7"/>
    <mergeCell ref="A1:F1"/>
    <mergeCell ref="A6:F6"/>
    <mergeCell ref="B2:F2"/>
    <mergeCell ref="B3:F3"/>
    <mergeCell ref="B4:F4"/>
    <mergeCell ref="A5:F5"/>
  </mergeCells>
  <printOptions gridLines="1"/>
  <pageMargins left="0.70866141732283472" right="0.70866141732283472" top="0.74803149606299213" bottom="0.74803149606299213" header="0.31496062992125984" footer="0.31496062992125984"/>
  <pageSetup paperSize="9" scale="85"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tabSelected="1" zoomScaleNormal="100" workbookViewId="0">
      <selection activeCell="D14" sqref="D14"/>
    </sheetView>
  </sheetViews>
  <sheetFormatPr defaultColWidth="9.140625" defaultRowHeight="12.75" x14ac:dyDescent="0.2"/>
  <cols>
    <col min="1" max="5" width="27.5703125" style="30" customWidth="1"/>
    <col min="6" max="16384" width="9.140625" style="33"/>
  </cols>
  <sheetData>
    <row r="1" spans="1:14" ht="36" customHeight="1" x14ac:dyDescent="0.2">
      <c r="A1" s="152" t="s">
        <v>16</v>
      </c>
      <c r="B1" s="152"/>
      <c r="C1" s="152"/>
      <c r="D1" s="152"/>
      <c r="E1" s="152"/>
      <c r="F1" s="68"/>
    </row>
    <row r="2" spans="1:14" ht="36" customHeight="1" x14ac:dyDescent="0.2">
      <c r="A2" s="39" t="s">
        <v>7</v>
      </c>
      <c r="B2" s="156" t="str">
        <f>Travel!B2</f>
        <v>Ministry of Social Development</v>
      </c>
      <c r="C2" s="156"/>
      <c r="D2" s="156"/>
      <c r="E2" s="156"/>
      <c r="F2" s="40"/>
      <c r="G2" s="40"/>
    </row>
    <row r="3" spans="1:14" ht="36" customHeight="1" x14ac:dyDescent="0.2">
      <c r="A3" s="39" t="s">
        <v>8</v>
      </c>
      <c r="B3" s="157" t="str">
        <f>Travel!B3</f>
        <v>Brendan Boyle</v>
      </c>
      <c r="C3" s="157"/>
      <c r="D3" s="157"/>
      <c r="E3" s="157"/>
      <c r="F3" s="41"/>
      <c r="G3" s="41"/>
    </row>
    <row r="4" spans="1:14" ht="36" customHeight="1" x14ac:dyDescent="0.2">
      <c r="A4" s="39" t="s">
        <v>3</v>
      </c>
      <c r="B4" s="157" t="str">
        <f>Travel!B4</f>
        <v>1 July 2016 to 30 June 2017</v>
      </c>
      <c r="C4" s="157"/>
      <c r="D4" s="157"/>
      <c r="E4" s="157"/>
      <c r="F4" s="41"/>
      <c r="G4" s="41"/>
    </row>
    <row r="5" spans="1:14" ht="36" customHeight="1" x14ac:dyDescent="0.2">
      <c r="A5" s="181" t="s">
        <v>146</v>
      </c>
      <c r="B5" s="182"/>
      <c r="C5" s="182"/>
      <c r="D5" s="182"/>
      <c r="E5" s="183"/>
    </row>
    <row r="6" spans="1:14" ht="20.100000000000001" customHeight="1" x14ac:dyDescent="0.2">
      <c r="A6" s="179" t="s">
        <v>27</v>
      </c>
      <c r="B6" s="179"/>
      <c r="C6" s="179"/>
      <c r="D6" s="179"/>
      <c r="E6" s="180"/>
      <c r="F6" s="42"/>
      <c r="G6" s="42"/>
    </row>
    <row r="7" spans="1:14" ht="20.25" customHeight="1" x14ac:dyDescent="0.25">
      <c r="A7" s="28" t="s">
        <v>147</v>
      </c>
      <c r="B7" s="5"/>
      <c r="C7" s="5"/>
      <c r="D7" s="5"/>
      <c r="E7" s="20"/>
    </row>
    <row r="8" spans="1:14" ht="25.5" x14ac:dyDescent="0.2">
      <c r="A8" s="116" t="s">
        <v>0</v>
      </c>
      <c r="B8" s="85" t="s">
        <v>137</v>
      </c>
      <c r="C8" s="85" t="s">
        <v>138</v>
      </c>
      <c r="D8" s="85" t="s">
        <v>139</v>
      </c>
      <c r="E8" s="85" t="s">
        <v>31</v>
      </c>
    </row>
    <row r="9" spans="1:14" ht="25.5" x14ac:dyDescent="0.2">
      <c r="A9" s="113">
        <v>42588</v>
      </c>
      <c r="B9" s="112" t="s">
        <v>143</v>
      </c>
      <c r="C9" s="114" t="s">
        <v>144</v>
      </c>
      <c r="D9" s="115">
        <v>210</v>
      </c>
      <c r="E9" s="44"/>
    </row>
    <row r="10" spans="1:14" ht="25.5" x14ac:dyDescent="0.2">
      <c r="A10" s="111">
        <v>42606</v>
      </c>
      <c r="B10" s="112" t="s">
        <v>141</v>
      </c>
      <c r="C10" s="114" t="s">
        <v>142</v>
      </c>
      <c r="D10" s="115">
        <v>100</v>
      </c>
      <c r="E10" s="44"/>
    </row>
    <row r="11" spans="1:14" ht="25.5" x14ac:dyDescent="0.2">
      <c r="A11" s="113">
        <v>42609</v>
      </c>
      <c r="B11" s="112" t="s">
        <v>145</v>
      </c>
      <c r="C11" s="114" t="s">
        <v>144</v>
      </c>
      <c r="D11" s="115">
        <v>360</v>
      </c>
      <c r="E11" s="44"/>
    </row>
    <row r="12" spans="1:14" x14ac:dyDescent="0.2">
      <c r="A12" s="113">
        <v>42718</v>
      </c>
      <c r="B12" s="112" t="s">
        <v>178</v>
      </c>
      <c r="C12" s="114" t="s">
        <v>142</v>
      </c>
      <c r="D12" s="115">
        <v>60</v>
      </c>
      <c r="E12" s="44"/>
    </row>
    <row r="13" spans="1:14" x14ac:dyDescent="0.2">
      <c r="A13" s="111">
        <v>42915</v>
      </c>
      <c r="B13" s="112" t="s">
        <v>159</v>
      </c>
      <c r="C13" s="114" t="s">
        <v>160</v>
      </c>
      <c r="D13" s="115">
        <v>50</v>
      </c>
      <c r="E13" s="44"/>
    </row>
    <row r="14" spans="1:14" x14ac:dyDescent="0.2">
      <c r="A14" s="111"/>
      <c r="B14" s="112"/>
      <c r="C14" s="114"/>
      <c r="D14" s="115"/>
      <c r="E14" s="44"/>
    </row>
    <row r="15" spans="1:14" x14ac:dyDescent="0.2">
      <c r="A15" s="33"/>
      <c r="B15" s="33"/>
      <c r="C15" s="33"/>
      <c r="D15" s="33"/>
      <c r="E15" s="44"/>
      <c r="N15" s="43"/>
    </row>
    <row r="16" spans="1:14" x14ac:dyDescent="0.2">
      <c r="A16" s="31"/>
      <c r="B16" s="76"/>
      <c r="E16" s="32"/>
    </row>
    <row r="17" spans="1:5" hidden="1" x14ac:dyDescent="0.2">
      <c r="A17" s="31"/>
      <c r="E17" s="32"/>
    </row>
    <row r="18" spans="1:5" ht="27.95" customHeight="1" x14ac:dyDescent="0.2">
      <c r="A18" s="29" t="s">
        <v>148</v>
      </c>
      <c r="B18" s="74" t="s">
        <v>171</v>
      </c>
      <c r="C18" s="22"/>
      <c r="D18" s="75">
        <f>SUM(D9:D17)</f>
        <v>780</v>
      </c>
      <c r="E18" s="24"/>
    </row>
    <row r="19" spans="1:5" x14ac:dyDescent="0.2">
      <c r="A19" s="25"/>
      <c r="B19" s="105"/>
      <c r="C19" s="26"/>
      <c r="D19" s="2"/>
      <c r="E19" s="27"/>
    </row>
  </sheetData>
  <mergeCells count="6">
    <mergeCell ref="A1:E1"/>
    <mergeCell ref="A6:E6"/>
    <mergeCell ref="B2:E2"/>
    <mergeCell ref="B3:E3"/>
    <mergeCell ref="B4:E4"/>
    <mergeCell ref="A5:E5"/>
  </mergeCells>
  <printOptions gridLines="1"/>
  <pageMargins left="0.70866141732283472" right="0.70866141732283472" top="0.74803149606299213" bottom="0.74803149606299213" header="0.31496062992125984" footer="0.31496062992125984"/>
  <pageSetup paperSize="9" scale="97"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zoomScaleNormal="100" workbookViewId="0">
      <selection activeCell="B14" sqref="B14:B15"/>
    </sheetView>
  </sheetViews>
  <sheetFormatPr defaultColWidth="9.140625" defaultRowHeight="12.75" x14ac:dyDescent="0.2"/>
  <cols>
    <col min="1" max="2" width="23.5703125" style="12" customWidth="1"/>
    <col min="3" max="5" width="27.5703125" style="12" customWidth="1"/>
    <col min="6" max="16384" width="9.140625" style="13"/>
  </cols>
  <sheetData>
    <row r="1" spans="1:6" ht="36" customHeight="1" x14ac:dyDescent="0.2">
      <c r="A1" s="152" t="s">
        <v>16</v>
      </c>
      <c r="B1" s="152"/>
      <c r="C1" s="152"/>
      <c r="D1" s="152"/>
      <c r="E1" s="152"/>
    </row>
    <row r="2" spans="1:6" ht="36" customHeight="1" x14ac:dyDescent="0.2">
      <c r="A2" s="39" t="s">
        <v>7</v>
      </c>
      <c r="B2" s="156" t="str">
        <f>Travel!B2</f>
        <v>Ministry of Social Development</v>
      </c>
      <c r="C2" s="156"/>
      <c r="D2" s="156"/>
      <c r="E2" s="156"/>
    </row>
    <row r="3" spans="1:6" ht="36" customHeight="1" x14ac:dyDescent="0.2">
      <c r="A3" s="39" t="s">
        <v>8</v>
      </c>
      <c r="B3" s="157" t="str">
        <f>Travel!B3</f>
        <v>Brendan Boyle</v>
      </c>
      <c r="C3" s="157"/>
      <c r="D3" s="157"/>
      <c r="E3" s="157"/>
    </row>
    <row r="4" spans="1:6" ht="36" customHeight="1" x14ac:dyDescent="0.2">
      <c r="A4" s="39" t="s">
        <v>3</v>
      </c>
      <c r="B4" s="157" t="str">
        <f>Travel!B4</f>
        <v>1 July 2016 to 30 June 2017</v>
      </c>
      <c r="C4" s="157"/>
      <c r="D4" s="157"/>
      <c r="E4" s="157"/>
    </row>
    <row r="5" spans="1:6" ht="36" customHeight="1" x14ac:dyDescent="0.2">
      <c r="A5" s="194" t="s">
        <v>5</v>
      </c>
      <c r="B5" s="195"/>
      <c r="C5" s="177"/>
      <c r="D5" s="177"/>
      <c r="E5" s="178"/>
    </row>
    <row r="6" spans="1:6" ht="36" customHeight="1" x14ac:dyDescent="0.2">
      <c r="A6" s="191" t="s">
        <v>26</v>
      </c>
      <c r="B6" s="192"/>
      <c r="C6" s="192"/>
      <c r="D6" s="192"/>
      <c r="E6" s="193"/>
    </row>
    <row r="7" spans="1:6" ht="36" customHeight="1" x14ac:dyDescent="0.25">
      <c r="A7" s="189" t="s">
        <v>5</v>
      </c>
      <c r="B7" s="190"/>
      <c r="C7" s="5"/>
      <c r="D7" s="5"/>
      <c r="E7" s="20"/>
    </row>
    <row r="8" spans="1:6" x14ac:dyDescent="0.2">
      <c r="A8" s="21" t="s">
        <v>0</v>
      </c>
      <c r="B8" s="2" t="s">
        <v>135</v>
      </c>
      <c r="C8" s="2" t="s">
        <v>77</v>
      </c>
      <c r="D8" s="2" t="s">
        <v>140</v>
      </c>
      <c r="E8" s="9" t="s">
        <v>2</v>
      </c>
    </row>
    <row r="9" spans="1:6" ht="25.5" x14ac:dyDescent="0.2">
      <c r="A9" s="188" t="s">
        <v>153</v>
      </c>
      <c r="B9" s="118">
        <f>(58.03+62.29+54.91+65.17+74.85+122.14+103.24+113+152.33+82.44+84.07)*1.15</f>
        <v>1118.3405</v>
      </c>
      <c r="C9" s="91" t="s">
        <v>149</v>
      </c>
      <c r="D9" s="91" t="s">
        <v>149</v>
      </c>
      <c r="E9" s="91" t="s">
        <v>78</v>
      </c>
    </row>
    <row r="10" spans="1:6" ht="38.25" x14ac:dyDescent="0.2">
      <c r="A10" s="188"/>
      <c r="B10" s="118">
        <f>(-8.7-8.7-8.7-8.7-8.7-8.7-8.7-8.7-17.4-8.7-8.7)*1.15</f>
        <v>-120.06</v>
      </c>
      <c r="C10" s="91" t="s">
        <v>150</v>
      </c>
      <c r="D10" s="91" t="s">
        <v>149</v>
      </c>
      <c r="E10" s="91" t="s">
        <v>78</v>
      </c>
    </row>
    <row r="11" spans="1:6" ht="25.5" x14ac:dyDescent="0.2">
      <c r="A11" s="121" t="s">
        <v>151</v>
      </c>
      <c r="B11" s="118">
        <f>-43.48*1.15</f>
        <v>-50.001999999999995</v>
      </c>
      <c r="C11" s="122" t="s">
        <v>152</v>
      </c>
      <c r="D11" s="91" t="s">
        <v>149</v>
      </c>
      <c r="E11" s="91" t="s">
        <v>78</v>
      </c>
    </row>
    <row r="12" spans="1:6" x14ac:dyDescent="0.2">
      <c r="A12" s="82"/>
      <c r="B12" s="119"/>
      <c r="C12" s="119"/>
      <c r="D12" s="119"/>
      <c r="E12" s="83"/>
    </row>
    <row r="13" spans="1:6" x14ac:dyDescent="0.2">
      <c r="A13" s="82"/>
      <c r="B13" s="80"/>
      <c r="C13" s="80"/>
      <c r="D13" s="80"/>
      <c r="E13" s="83"/>
    </row>
    <row r="14" spans="1:6" ht="14.1" customHeight="1" x14ac:dyDescent="0.2">
      <c r="A14" s="184" t="s">
        <v>10</v>
      </c>
      <c r="B14" s="186">
        <f>SUM(B9:B13)</f>
        <v>948.27850000000012</v>
      </c>
      <c r="C14" s="106"/>
      <c r="D14" s="107"/>
      <c r="E14" s="108"/>
    </row>
    <row r="15" spans="1:6" ht="14.1" customHeight="1" x14ac:dyDescent="0.2">
      <c r="A15" s="185"/>
      <c r="B15" s="187"/>
      <c r="C15" s="109"/>
      <c r="D15" s="110"/>
      <c r="E15" s="77"/>
    </row>
    <row r="16" spans="1:6" x14ac:dyDescent="0.2">
      <c r="A16" s="18"/>
      <c r="B16" s="15"/>
      <c r="C16" s="15"/>
      <c r="D16" s="15"/>
      <c r="E16" s="54"/>
      <c r="F16" s="16"/>
    </row>
    <row r="17" spans="1:6" x14ac:dyDescent="0.2">
      <c r="A17" s="18"/>
      <c r="B17" s="15"/>
      <c r="C17" s="15"/>
      <c r="D17" s="15"/>
      <c r="E17" s="54"/>
      <c r="F17" s="16"/>
    </row>
    <row r="18" spans="1:6" x14ac:dyDescent="0.2">
      <c r="A18" s="18"/>
      <c r="B18" s="15"/>
      <c r="C18" s="15"/>
      <c r="D18" s="15"/>
      <c r="E18" s="54"/>
      <c r="F18" s="16"/>
    </row>
    <row r="19" spans="1:6" x14ac:dyDescent="0.2">
      <c r="A19" s="18"/>
      <c r="B19" s="15"/>
      <c r="C19" s="15"/>
      <c r="D19" s="15"/>
      <c r="E19" s="54"/>
      <c r="F19" s="16"/>
    </row>
    <row r="20" spans="1:6" x14ac:dyDescent="0.2">
      <c r="A20" s="54"/>
      <c r="B20" s="54"/>
      <c r="C20" s="54"/>
      <c r="D20" s="54"/>
      <c r="E20" s="54"/>
    </row>
    <row r="21" spans="1:6" x14ac:dyDescent="0.2">
      <c r="A21" s="54"/>
      <c r="B21" s="54"/>
      <c r="C21" s="54"/>
      <c r="D21" s="54"/>
      <c r="E21" s="54"/>
    </row>
  </sheetData>
  <mergeCells count="10">
    <mergeCell ref="A14:A15"/>
    <mergeCell ref="B14:B15"/>
    <mergeCell ref="A9:A10"/>
    <mergeCell ref="A1:E1"/>
    <mergeCell ref="A7:B7"/>
    <mergeCell ref="B2:E2"/>
    <mergeCell ref="B3:E3"/>
    <mergeCell ref="B4:E4"/>
    <mergeCell ref="A6:E6"/>
    <mergeCell ref="A5:E5"/>
  </mergeCells>
  <printOptions gridLines="1"/>
  <pageMargins left="0.70866141732283472" right="0.70866141732283472" top="0.74803149606299213" bottom="0.74803149606299213" header="0.31496062992125984" footer="0.31496062992125984"/>
  <pageSetup paperSize="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Guidance for agencies</vt:lpstr>
      <vt:lpstr>Travel</vt:lpstr>
      <vt:lpstr>Hospitality</vt:lpstr>
      <vt:lpstr>Gifts and Benefits</vt:lpstr>
      <vt:lpstr>All other expenses</vt:lpstr>
      <vt:lpstr>'Guidance for agencies'!_ftnref1</vt:lpstr>
      <vt:lpstr>'All other expenses'!Print_Area</vt:lpstr>
      <vt:lpstr>'Gifts and Benefits'!Print_Area</vt:lpstr>
      <vt:lpstr>'Guidance for agencies'!Print_Area</vt:lpstr>
      <vt:lpstr>Hospitality!Print_Area</vt:lpstr>
      <vt:lpstr>Travel!Print_Area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2017-06-13T23:11:03Z</dcterms:created>
  <dcterms:modified xsi:type="dcterms:W3CDTF">2017-12-19T01:08:14Z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A9735817</vt:lpwstr>
  </property>
  <property fmtid="{D5CDD505-2E9C-101B-9397-08002B2CF9AE}" pid="4" name="Objective-Title">
    <vt:lpwstr>SSC CE expenses July 16 to June 17 Brendan NEW FORMAT</vt:lpwstr>
  </property>
  <property fmtid="{D5CDD505-2E9C-101B-9397-08002B2CF9AE}" pid="5" name="Objective-Comment">
    <vt:lpwstr/>
  </property>
  <property fmtid="{D5CDD505-2E9C-101B-9397-08002B2CF9AE}" pid="6" name="Objective-CreationStamp">
    <vt:filetime>2017-06-28T03:04:26Z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2017-07-17T22:44:34Z</vt:filetime>
  </property>
  <property fmtid="{D5CDD505-2E9C-101B-9397-08002B2CF9AE}" pid="11" name="Objective-Owner">
    <vt:lpwstr>Sarah Blake</vt:lpwstr>
  </property>
  <property fmtid="{D5CDD505-2E9C-101B-9397-08002B2CF9AE}" pid="12" name="Objective-Path">
    <vt:lpwstr>Global Folder:MSD INFORMATION REPOSITORY:Corporate Management &amp; Administration:Finance:Reporting:Internal:Actuals Financial:Chief Executive:Fiscal 2016 - 2017:12 June 2017:Monthly Workings:</vt:lpwstr>
  </property>
  <property fmtid="{D5CDD505-2E9C-101B-9397-08002B2CF9AE}" pid="13" name="Objective-Parent">
    <vt:lpwstr>Monthly Workings</vt:lpwstr>
  </property>
  <property fmtid="{D5CDD505-2E9C-101B-9397-08002B2CF9AE}" pid="14" name="Objective-State">
    <vt:lpwstr>Being Edited</vt:lpwstr>
  </property>
  <property fmtid="{D5CDD505-2E9C-101B-9397-08002B2CF9AE}" pid="15" name="Objective-Version">
    <vt:lpwstr>9.1</vt:lpwstr>
  </property>
  <property fmtid="{D5CDD505-2E9C-101B-9397-08002B2CF9AE}" pid="16" name="Objective-VersionNumber">
    <vt:r8>10</vt:r8>
  </property>
  <property fmtid="{D5CDD505-2E9C-101B-9397-08002B2CF9AE}" pid="17" name="Objective-VersionComment">
    <vt:lpwstr/>
  </property>
  <property fmtid="{D5CDD505-2E9C-101B-9397-08002B2CF9AE}" pid="18" name="Objective-FileNumber">
    <vt:lpwstr>CT/FI/02/01/01/02/15/12/16-25315</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